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1" i="84" l="1"/>
  <c r="C22" i="84"/>
  <c r="C10" i="84" l="1"/>
  <c r="L49" i="58"/>
  <c r="L48" i="58"/>
  <c r="J48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J19" i="58"/>
  <c r="L19" i="58" s="1"/>
  <c r="L17" i="58"/>
  <c r="L16" i="58"/>
  <c r="L15" i="58"/>
  <c r="L14" i="58"/>
  <c r="L13" i="58"/>
  <c r="L12" i="58"/>
  <c r="J12" i="58"/>
  <c r="J11" i="58"/>
  <c r="L11" i="58" s="1"/>
  <c r="J47" i="58" l="1"/>
  <c r="J10" i="58"/>
  <c r="K19" i="58" s="1"/>
  <c r="L151" i="62"/>
  <c r="L124" i="62"/>
  <c r="K17" i="58" l="1"/>
  <c r="K13" i="58"/>
  <c r="K16" i="58"/>
  <c r="K14" i="58"/>
  <c r="K49" i="58"/>
  <c r="K45" i="58"/>
  <c r="K43" i="58"/>
  <c r="K41" i="58"/>
  <c r="K39" i="58"/>
  <c r="K37" i="58"/>
  <c r="K35" i="58"/>
  <c r="K33" i="58"/>
  <c r="K31" i="58"/>
  <c r="K29" i="58"/>
  <c r="K27" i="58"/>
  <c r="K25" i="58"/>
  <c r="K23" i="58"/>
  <c r="K21" i="58"/>
  <c r="K44" i="58"/>
  <c r="K42" i="58"/>
  <c r="K40" i="58"/>
  <c r="K38" i="58"/>
  <c r="K36" i="58"/>
  <c r="K34" i="58"/>
  <c r="K32" i="58"/>
  <c r="K30" i="58"/>
  <c r="K28" i="58"/>
  <c r="K26" i="58"/>
  <c r="K24" i="58"/>
  <c r="K22" i="58"/>
  <c r="K20" i="58"/>
  <c r="L10" i="58"/>
  <c r="K15" i="58"/>
  <c r="K10" i="58"/>
  <c r="K12" i="58"/>
  <c r="K47" i="58"/>
  <c r="L47" i="58"/>
  <c r="K11" i="58"/>
  <c r="K48" i="58"/>
  <c r="J12" i="81"/>
  <c r="J11" i="81"/>
  <c r="J10" i="81"/>
  <c r="C43" i="88" l="1"/>
  <c r="H19" i="80" l="1"/>
  <c r="H18" i="80"/>
  <c r="H17" i="80"/>
  <c r="H16" i="80"/>
  <c r="H14" i="80"/>
  <c r="H13" i="80"/>
  <c r="H12" i="80"/>
  <c r="H11" i="80"/>
  <c r="H10" i="80"/>
  <c r="O10" i="78"/>
  <c r="P118" i="78" s="1"/>
  <c r="O11" i="78"/>
  <c r="O12" i="78"/>
  <c r="O29" i="78"/>
  <c r="O105" i="78"/>
  <c r="O106" i="78"/>
  <c r="P121" i="78"/>
  <c r="P120" i="78"/>
  <c r="P119" i="78"/>
  <c r="P117" i="78"/>
  <c r="P116" i="78"/>
  <c r="P115" i="78"/>
  <c r="P114" i="78"/>
  <c r="P113" i="78"/>
  <c r="P112" i="78"/>
  <c r="P111" i="78"/>
  <c r="P110" i="78"/>
  <c r="P109" i="78"/>
  <c r="P108" i="78"/>
  <c r="P107" i="78"/>
  <c r="P106" i="78"/>
  <c r="P105" i="78"/>
  <c r="P103" i="78"/>
  <c r="P102" i="78"/>
  <c r="P101" i="78"/>
  <c r="P100" i="78"/>
  <c r="P99" i="78"/>
  <c r="P98" i="78"/>
  <c r="P97" i="78"/>
  <c r="P96" i="78"/>
  <c r="P95" i="78"/>
  <c r="P94" i="78"/>
  <c r="P93" i="78"/>
  <c r="P92" i="78"/>
  <c r="P91" i="78"/>
  <c r="P90" i="78"/>
  <c r="P89" i="78"/>
  <c r="P88" i="78"/>
  <c r="P87" i="78"/>
  <c r="P86" i="78"/>
  <c r="P85" i="78"/>
  <c r="P84" i="78"/>
  <c r="P83" i="78"/>
  <c r="P82" i="78"/>
  <c r="P81" i="78"/>
  <c r="P80" i="78"/>
  <c r="P79" i="78"/>
  <c r="P78" i="78"/>
  <c r="P77" i="78"/>
  <c r="P76" i="78"/>
  <c r="P75" i="78"/>
  <c r="P74" i="78"/>
  <c r="P73" i="78"/>
  <c r="P72" i="78"/>
  <c r="P71" i="78"/>
  <c r="P70" i="78"/>
  <c r="P69" i="78"/>
  <c r="P68" i="78"/>
  <c r="P67" i="78"/>
  <c r="P66" i="78"/>
  <c r="P65" i="78"/>
  <c r="P64" i="78"/>
  <c r="P63" i="78"/>
  <c r="P62" i="78"/>
  <c r="P61" i="78"/>
  <c r="P60" i="78"/>
  <c r="P59" i="78"/>
  <c r="P58" i="78"/>
  <c r="P57" i="78"/>
  <c r="P56" i="78"/>
  <c r="P55" i="78"/>
  <c r="P54" i="78"/>
  <c r="P53" i="78"/>
  <c r="P52" i="78"/>
  <c r="P51" i="78"/>
  <c r="P50" i="78"/>
  <c r="P49" i="78"/>
  <c r="P48" i="78"/>
  <c r="P47" i="78"/>
  <c r="P46" i="78"/>
  <c r="P45" i="78"/>
  <c r="P44" i="78"/>
  <c r="P43" i="78"/>
  <c r="P42" i="78"/>
  <c r="P41" i="78"/>
  <c r="P40" i="78"/>
  <c r="P39" i="78"/>
  <c r="P38" i="78"/>
  <c r="P37" i="78"/>
  <c r="P36" i="78"/>
  <c r="P35" i="78"/>
  <c r="P34" i="78"/>
  <c r="P33" i="78"/>
  <c r="P32" i="78"/>
  <c r="P31" i="78"/>
  <c r="P30" i="78"/>
  <c r="P29" i="78"/>
  <c r="P27" i="78"/>
  <c r="P26" i="78"/>
  <c r="P25" i="78"/>
  <c r="P24" i="78"/>
  <c r="P23" i="78"/>
  <c r="P22" i="78"/>
  <c r="P21" i="78"/>
  <c r="P20" i="78"/>
  <c r="P19" i="78"/>
  <c r="P18" i="78"/>
  <c r="P17" i="78"/>
  <c r="P16" i="78"/>
  <c r="P15" i="78"/>
  <c r="P14" i="78"/>
  <c r="P13" i="78"/>
  <c r="P12" i="78"/>
  <c r="P11" i="78"/>
  <c r="P10" i="78"/>
  <c r="O26" i="78"/>
  <c r="O27" i="78"/>
  <c r="O25" i="78"/>
  <c r="O24" i="78"/>
  <c r="O22" i="78"/>
  <c r="J80" i="76"/>
  <c r="J79" i="76"/>
  <c r="J78" i="76"/>
  <c r="J77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2" i="73"/>
  <c r="J31" i="73"/>
  <c r="J30" i="73"/>
  <c r="J29" i="73"/>
  <c r="J28" i="73"/>
  <c r="J27" i="73"/>
  <c r="J25" i="73"/>
  <c r="J24" i="73"/>
  <c r="J23" i="73"/>
  <c r="J22" i="73"/>
  <c r="J21" i="73"/>
  <c r="J20" i="73"/>
  <c r="J18" i="73"/>
  <c r="J17" i="73"/>
  <c r="J16" i="73"/>
  <c r="J14" i="73"/>
  <c r="J13" i="73"/>
  <c r="J12" i="73"/>
  <c r="J11" i="73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19" i="66"/>
  <c r="K18" i="66"/>
  <c r="K17" i="66"/>
  <c r="K16" i="66"/>
  <c r="K15" i="66"/>
  <c r="K14" i="66"/>
  <c r="K13" i="66"/>
  <c r="K12" i="66"/>
  <c r="K31" i="66"/>
  <c r="K30" i="66"/>
  <c r="K29" i="66"/>
  <c r="K28" i="66"/>
  <c r="K27" i="66"/>
  <c r="K26" i="66"/>
  <c r="K25" i="66"/>
  <c r="K24" i="66"/>
  <c r="K23" i="66"/>
  <c r="K22" i="66"/>
  <c r="K21" i="66"/>
  <c r="K11" i="66"/>
  <c r="K15" i="65"/>
  <c r="K14" i="65"/>
  <c r="K13" i="65"/>
  <c r="K12" i="65"/>
  <c r="K11" i="65"/>
  <c r="N42" i="64"/>
  <c r="N41" i="64"/>
  <c r="N40" i="64"/>
  <c r="N39" i="64"/>
  <c r="N38" i="64"/>
  <c r="N37" i="64"/>
  <c r="N36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9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49" i="62"/>
  <c r="N148" i="62"/>
  <c r="N147" i="62"/>
  <c r="N146" i="62"/>
  <c r="N145" i="62"/>
  <c r="N144" i="62"/>
  <c r="N143" i="62"/>
  <c r="N142" i="62"/>
  <c r="N141" i="62"/>
  <c r="N196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24" i="62"/>
  <c r="Q166" i="61"/>
  <c r="Q13" i="61"/>
  <c r="Q12" i="61" s="1"/>
  <c r="Q11" i="61" s="1"/>
  <c r="S198" i="61"/>
  <c r="O198" i="61"/>
  <c r="S188" i="61"/>
  <c r="O188" i="61"/>
  <c r="S114" i="61"/>
  <c r="S113" i="61"/>
  <c r="S112" i="61"/>
  <c r="O114" i="61"/>
  <c r="O113" i="61"/>
  <c r="O112" i="61"/>
  <c r="S97" i="61"/>
  <c r="S96" i="61"/>
  <c r="S95" i="61"/>
  <c r="O97" i="61"/>
  <c r="O96" i="61"/>
  <c r="O95" i="61"/>
  <c r="O74" i="61"/>
  <c r="O73" i="61"/>
  <c r="O72" i="61"/>
  <c r="O71" i="61"/>
  <c r="S74" i="61"/>
  <c r="S73" i="61"/>
  <c r="S72" i="61"/>
  <c r="S71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3" i="61"/>
  <c r="T262" i="61"/>
  <c r="T261" i="61"/>
  <c r="T260" i="61"/>
  <c r="T259" i="61"/>
  <c r="T257" i="61"/>
  <c r="T256" i="61"/>
  <c r="T255" i="61"/>
  <c r="T254" i="61"/>
  <c r="T253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 l="1"/>
  <c r="Q61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3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23" i="88" l="1"/>
  <c r="C12" i="88"/>
  <c r="C11" i="88" l="1"/>
  <c r="C10" i="88" s="1"/>
  <c r="C42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11" i="81" l="1"/>
  <c r="K10" i="81"/>
  <c r="K12" i="81"/>
  <c r="I16" i="80"/>
  <c r="I11" i="80"/>
  <c r="I19" i="80"/>
  <c r="I14" i="80"/>
  <c r="I10" i="80"/>
  <c r="I18" i="80"/>
  <c r="I13" i="80"/>
  <c r="I17" i="80"/>
  <c r="I12" i="80"/>
  <c r="Q121" i="78"/>
  <c r="Q117" i="78"/>
  <c r="Q113" i="78"/>
  <c r="Q109" i="78"/>
  <c r="Q105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7" i="78"/>
  <c r="Q23" i="78"/>
  <c r="Q19" i="78"/>
  <c r="Q15" i="78"/>
  <c r="Q11" i="78"/>
  <c r="Q115" i="78"/>
  <c r="Q102" i="78"/>
  <c r="Q94" i="78"/>
  <c r="Q90" i="78"/>
  <c r="Q82" i="78"/>
  <c r="Q70" i="78"/>
  <c r="Q62" i="78"/>
  <c r="Q54" i="78"/>
  <c r="Q46" i="78"/>
  <c r="Q42" i="78"/>
  <c r="Q30" i="78"/>
  <c r="Q21" i="78"/>
  <c r="Q13" i="78"/>
  <c r="Q118" i="78"/>
  <c r="Q110" i="78"/>
  <c r="Q101" i="78"/>
  <c r="Q93" i="78"/>
  <c r="Q85" i="78"/>
  <c r="Q77" i="78"/>
  <c r="Q69" i="78"/>
  <c r="Q65" i="78"/>
  <c r="Q57" i="78"/>
  <c r="Q49" i="78"/>
  <c r="Q37" i="78"/>
  <c r="Q29" i="78"/>
  <c r="Q24" i="78"/>
  <c r="Q12" i="78"/>
  <c r="Q120" i="78"/>
  <c r="Q116" i="78"/>
  <c r="Q112" i="78"/>
  <c r="Q108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6" i="78"/>
  <c r="Q22" i="78"/>
  <c r="Q18" i="78"/>
  <c r="Q14" i="78"/>
  <c r="Q10" i="78"/>
  <c r="Q119" i="78"/>
  <c r="Q111" i="78"/>
  <c r="Q107" i="78"/>
  <c r="Q98" i="78"/>
  <c r="Q86" i="78"/>
  <c r="Q78" i="78"/>
  <c r="Q74" i="78"/>
  <c r="Q66" i="78"/>
  <c r="Q58" i="78"/>
  <c r="Q50" i="78"/>
  <c r="Q38" i="78"/>
  <c r="Q34" i="78"/>
  <c r="Q25" i="78"/>
  <c r="Q17" i="78"/>
  <c r="Q114" i="78"/>
  <c r="Q106" i="78"/>
  <c r="Q97" i="78"/>
  <c r="Q89" i="78"/>
  <c r="Q81" i="78"/>
  <c r="Q73" i="78"/>
  <c r="Q61" i="78"/>
  <c r="Q53" i="78"/>
  <c r="Q45" i="78"/>
  <c r="Q41" i="78"/>
  <c r="Q33" i="78"/>
  <c r="Q20" i="78"/>
  <c r="Q16" i="78"/>
  <c r="K78" i="76"/>
  <c r="K73" i="76"/>
  <c r="K69" i="76"/>
  <c r="K65" i="76"/>
  <c r="K61" i="76"/>
  <c r="K57" i="76"/>
  <c r="K53" i="76"/>
  <c r="K49" i="76"/>
  <c r="K45" i="76"/>
  <c r="K41" i="76"/>
  <c r="K36" i="76"/>
  <c r="K32" i="76"/>
  <c r="K28" i="76"/>
  <c r="K24" i="76"/>
  <c r="K20" i="76"/>
  <c r="K16" i="76"/>
  <c r="K12" i="76"/>
  <c r="L12" i="74"/>
  <c r="K77" i="76"/>
  <c r="K72" i="76"/>
  <c r="K68" i="76"/>
  <c r="K64" i="76"/>
  <c r="K60" i="76"/>
  <c r="K56" i="76"/>
  <c r="K52" i="76"/>
  <c r="K48" i="76"/>
  <c r="K44" i="76"/>
  <c r="K39" i="76"/>
  <c r="K35" i="76"/>
  <c r="K31" i="76"/>
  <c r="K27" i="76"/>
  <c r="K23" i="76"/>
  <c r="K19" i="76"/>
  <c r="K15" i="76"/>
  <c r="K11" i="76"/>
  <c r="L11" i="74"/>
  <c r="K80" i="76"/>
  <c r="K75" i="76"/>
  <c r="K71" i="76"/>
  <c r="K67" i="76"/>
  <c r="K63" i="76"/>
  <c r="K59" i="76"/>
  <c r="K55" i="76"/>
  <c r="K51" i="76"/>
  <c r="K47" i="76"/>
  <c r="K43" i="76"/>
  <c r="K38" i="76"/>
  <c r="K34" i="76"/>
  <c r="K30" i="76"/>
  <c r="K26" i="76"/>
  <c r="K22" i="76"/>
  <c r="K18" i="76"/>
  <c r="K14" i="76"/>
  <c r="K79" i="76"/>
  <c r="K74" i="76"/>
  <c r="K70" i="76"/>
  <c r="K66" i="76"/>
  <c r="K62" i="76"/>
  <c r="K58" i="76"/>
  <c r="K54" i="76"/>
  <c r="K50" i="76"/>
  <c r="K46" i="76"/>
  <c r="K42" i="76"/>
  <c r="K37" i="76"/>
  <c r="K33" i="76"/>
  <c r="K29" i="76"/>
  <c r="K25" i="76"/>
  <c r="K21" i="76"/>
  <c r="K17" i="76"/>
  <c r="K13" i="76"/>
  <c r="L13" i="74"/>
  <c r="K76" i="73"/>
  <c r="K72" i="73"/>
  <c r="K68" i="73"/>
  <c r="K64" i="73"/>
  <c r="K60" i="73"/>
  <c r="K56" i="73"/>
  <c r="K52" i="73"/>
  <c r="K48" i="73"/>
  <c r="K44" i="73"/>
  <c r="K40" i="73"/>
  <c r="K36" i="73"/>
  <c r="K31" i="73"/>
  <c r="K27" i="73"/>
  <c r="K22" i="73"/>
  <c r="K17" i="73"/>
  <c r="K12" i="73"/>
  <c r="M24" i="72"/>
  <c r="M20" i="72"/>
  <c r="M16" i="72"/>
  <c r="M12" i="72"/>
  <c r="K77" i="73"/>
  <c r="K65" i="73"/>
  <c r="K53" i="73"/>
  <c r="K41" i="73"/>
  <c r="K23" i="73"/>
  <c r="M17" i="72"/>
  <c r="K75" i="73"/>
  <c r="K71" i="73"/>
  <c r="K67" i="73"/>
  <c r="K63" i="73"/>
  <c r="K59" i="73"/>
  <c r="K55" i="73"/>
  <c r="K51" i="73"/>
  <c r="K47" i="73"/>
  <c r="K43" i="73"/>
  <c r="K39" i="73"/>
  <c r="K35" i="73"/>
  <c r="K30" i="73"/>
  <c r="K25" i="73"/>
  <c r="K21" i="73"/>
  <c r="K16" i="73"/>
  <c r="K11" i="73"/>
  <c r="M23" i="72"/>
  <c r="M19" i="72"/>
  <c r="M15" i="72"/>
  <c r="M11" i="72"/>
  <c r="M18" i="72"/>
  <c r="K69" i="73"/>
  <c r="K57" i="73"/>
  <c r="K45" i="73"/>
  <c r="K37" i="73"/>
  <c r="K28" i="73"/>
  <c r="K13" i="73"/>
  <c r="M21" i="72"/>
  <c r="K74" i="73"/>
  <c r="K70" i="73"/>
  <c r="K66" i="73"/>
  <c r="K62" i="73"/>
  <c r="K58" i="73"/>
  <c r="K54" i="73"/>
  <c r="K50" i="73"/>
  <c r="K46" i="73"/>
  <c r="K42" i="73"/>
  <c r="K38" i="73"/>
  <c r="K34" i="73"/>
  <c r="K29" i="73"/>
  <c r="K24" i="73"/>
  <c r="K20" i="73"/>
  <c r="K14" i="73"/>
  <c r="M22" i="72"/>
  <c r="M14" i="72"/>
  <c r="K73" i="73"/>
  <c r="K61" i="73"/>
  <c r="K49" i="73"/>
  <c r="K32" i="73"/>
  <c r="K18" i="73"/>
  <c r="M13" i="72"/>
  <c r="S27" i="71"/>
  <c r="S22" i="71"/>
  <c r="S17" i="71"/>
  <c r="S13" i="71"/>
  <c r="P56" i="69"/>
  <c r="P52" i="69"/>
  <c r="P48" i="69"/>
  <c r="P44" i="69"/>
  <c r="P40" i="69"/>
  <c r="P36" i="69"/>
  <c r="P32" i="69"/>
  <c r="P28" i="69"/>
  <c r="P24" i="69"/>
  <c r="P20" i="69"/>
  <c r="P16" i="69"/>
  <c r="P12" i="69"/>
  <c r="K13" i="67"/>
  <c r="L31" i="66"/>
  <c r="L27" i="66"/>
  <c r="L23" i="66"/>
  <c r="L18" i="66"/>
  <c r="L14" i="66"/>
  <c r="L13" i="65"/>
  <c r="O39" i="64"/>
  <c r="O34" i="64"/>
  <c r="O29" i="64"/>
  <c r="O25" i="64"/>
  <c r="O21" i="64"/>
  <c r="O17" i="64"/>
  <c r="O13" i="64"/>
  <c r="N94" i="63"/>
  <c r="N90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5" i="63"/>
  <c r="N11" i="63"/>
  <c r="O217" i="62"/>
  <c r="O213" i="62"/>
  <c r="O209" i="62"/>
  <c r="O205" i="62"/>
  <c r="O201" i="62"/>
  <c r="O197" i="62"/>
  <c r="O192" i="62"/>
  <c r="O188" i="62"/>
  <c r="O184" i="62"/>
  <c r="O180" i="62"/>
  <c r="O176" i="62"/>
  <c r="O172" i="62"/>
  <c r="O168" i="62"/>
  <c r="O164" i="62"/>
  <c r="O160" i="62"/>
  <c r="O156" i="62"/>
  <c r="O152" i="62"/>
  <c r="O147" i="62"/>
  <c r="O143" i="62"/>
  <c r="O140" i="62"/>
  <c r="O136" i="62"/>
  <c r="O132" i="62"/>
  <c r="O128" i="62"/>
  <c r="O124" i="62"/>
  <c r="O119" i="62"/>
  <c r="O115" i="62"/>
  <c r="O111" i="62"/>
  <c r="O107" i="62"/>
  <c r="O103" i="62"/>
  <c r="O99" i="62"/>
  <c r="O95" i="62"/>
  <c r="O91" i="62"/>
  <c r="O87" i="62"/>
  <c r="O82" i="62"/>
  <c r="S29" i="71"/>
  <c r="S24" i="71"/>
  <c r="S19" i="71"/>
  <c r="S15" i="71"/>
  <c r="S11" i="71"/>
  <c r="P58" i="69"/>
  <c r="P54" i="69"/>
  <c r="P50" i="69"/>
  <c r="P46" i="69"/>
  <c r="P42" i="69"/>
  <c r="P38" i="69"/>
  <c r="P34" i="69"/>
  <c r="P30" i="69"/>
  <c r="P26" i="69"/>
  <c r="P22" i="69"/>
  <c r="P18" i="69"/>
  <c r="P14" i="69"/>
  <c r="K15" i="67"/>
  <c r="K11" i="67"/>
  <c r="L29" i="66"/>
  <c r="L25" i="66"/>
  <c r="L21" i="66"/>
  <c r="L16" i="66"/>
  <c r="L12" i="66"/>
  <c r="L15" i="65"/>
  <c r="L11" i="65"/>
  <c r="O41" i="64"/>
  <c r="O37" i="64"/>
  <c r="O31" i="64"/>
  <c r="O27" i="64"/>
  <c r="O23" i="64"/>
  <c r="O19" i="64"/>
  <c r="O15" i="64"/>
  <c r="O11" i="64"/>
  <c r="S23" i="71"/>
  <c r="S14" i="71"/>
  <c r="P51" i="69"/>
  <c r="P43" i="69"/>
  <c r="P35" i="69"/>
  <c r="P27" i="69"/>
  <c r="P19" i="69"/>
  <c r="P11" i="69"/>
  <c r="L30" i="66"/>
  <c r="L22" i="66"/>
  <c r="L13" i="66"/>
  <c r="L14" i="65"/>
  <c r="O42" i="64"/>
  <c r="O33" i="64"/>
  <c r="O24" i="64"/>
  <c r="O16" i="64"/>
  <c r="N93" i="63"/>
  <c r="N87" i="63"/>
  <c r="N82" i="63"/>
  <c r="N76" i="63"/>
  <c r="N71" i="63"/>
  <c r="N66" i="63"/>
  <c r="N60" i="63"/>
  <c r="N55" i="63"/>
  <c r="N50" i="63"/>
  <c r="N44" i="63"/>
  <c r="N38" i="63"/>
  <c r="N33" i="63"/>
  <c r="N27" i="63"/>
  <c r="N21" i="63"/>
  <c r="N16" i="63"/>
  <c r="O215" i="62"/>
  <c r="O210" i="62"/>
  <c r="O204" i="62"/>
  <c r="O199" i="62"/>
  <c r="O193" i="62"/>
  <c r="O187" i="62"/>
  <c r="O182" i="62"/>
  <c r="O177" i="62"/>
  <c r="O171" i="62"/>
  <c r="O166" i="62"/>
  <c r="O161" i="62"/>
  <c r="O155" i="62"/>
  <c r="O149" i="62"/>
  <c r="O144" i="62"/>
  <c r="O139" i="62"/>
  <c r="O134" i="62"/>
  <c r="O129" i="62"/>
  <c r="O123" i="62"/>
  <c r="O117" i="62"/>
  <c r="O112" i="62"/>
  <c r="O106" i="62"/>
  <c r="O101" i="62"/>
  <c r="O96" i="62"/>
  <c r="O90" i="62"/>
  <c r="O85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P47" i="69"/>
  <c r="P23" i="69"/>
  <c r="L26" i="66"/>
  <c r="O38" i="64"/>
  <c r="O20" i="64"/>
  <c r="N91" i="63"/>
  <c r="S21" i="71"/>
  <c r="S12" i="71"/>
  <c r="P57" i="69"/>
  <c r="P49" i="69"/>
  <c r="P41" i="69"/>
  <c r="P33" i="69"/>
  <c r="P25" i="69"/>
  <c r="P17" i="69"/>
  <c r="K14" i="67"/>
  <c r="L28" i="66"/>
  <c r="L19" i="66"/>
  <c r="L11" i="66"/>
  <c r="L12" i="65"/>
  <c r="O40" i="64"/>
  <c r="O30" i="64"/>
  <c r="O22" i="64"/>
  <c r="O14" i="64"/>
  <c r="N92" i="63"/>
  <c r="N86" i="63"/>
  <c r="N80" i="63"/>
  <c r="N75" i="63"/>
  <c r="N70" i="63"/>
  <c r="N64" i="63"/>
  <c r="N59" i="63"/>
  <c r="N54" i="63"/>
  <c r="N48" i="63"/>
  <c r="N42" i="63"/>
  <c r="N37" i="63"/>
  <c r="N31" i="63"/>
  <c r="N26" i="63"/>
  <c r="N20" i="63"/>
  <c r="N14" i="63"/>
  <c r="O214" i="62"/>
  <c r="O208" i="62"/>
  <c r="O203" i="62"/>
  <c r="O198" i="62"/>
  <c r="O191" i="62"/>
  <c r="O186" i="62"/>
  <c r="O181" i="62"/>
  <c r="O175" i="62"/>
  <c r="O170" i="62"/>
  <c r="O165" i="62"/>
  <c r="O159" i="62"/>
  <c r="O154" i="62"/>
  <c r="O148" i="62"/>
  <c r="O142" i="62"/>
  <c r="O138" i="62"/>
  <c r="O133" i="62"/>
  <c r="O127" i="62"/>
  <c r="O121" i="62"/>
  <c r="O116" i="62"/>
  <c r="O110" i="62"/>
  <c r="O105" i="62"/>
  <c r="O100" i="62"/>
  <c r="O94" i="62"/>
  <c r="O89" i="62"/>
  <c r="O84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S28" i="71"/>
  <c r="S18" i="71"/>
  <c r="P55" i="69"/>
  <c r="P39" i="69"/>
  <c r="P31" i="69"/>
  <c r="P15" i="69"/>
  <c r="K12" i="67"/>
  <c r="L17" i="66"/>
  <c r="O28" i="64"/>
  <c r="O12" i="64"/>
  <c r="N84" i="63"/>
  <c r="P45" i="69"/>
  <c r="P13" i="69"/>
  <c r="O36" i="64"/>
  <c r="N89" i="63"/>
  <c r="N74" i="63"/>
  <c r="N63" i="63"/>
  <c r="N52" i="63"/>
  <c r="N41" i="63"/>
  <c r="N30" i="63"/>
  <c r="N18" i="63"/>
  <c r="O212" i="62"/>
  <c r="O202" i="62"/>
  <c r="O190" i="62"/>
  <c r="O179" i="62"/>
  <c r="O169" i="62"/>
  <c r="O158" i="62"/>
  <c r="O146" i="62"/>
  <c r="O137" i="62"/>
  <c r="O126" i="62"/>
  <c r="O114" i="62"/>
  <c r="O104" i="62"/>
  <c r="O93" i="62"/>
  <c r="O81" i="62"/>
  <c r="O73" i="62"/>
  <c r="O65" i="62"/>
  <c r="O57" i="62"/>
  <c r="O49" i="62"/>
  <c r="O40" i="62"/>
  <c r="O32" i="62"/>
  <c r="O24" i="62"/>
  <c r="O16" i="62"/>
  <c r="P37" i="69"/>
  <c r="O26" i="64"/>
  <c r="N83" i="63"/>
  <c r="N72" i="63"/>
  <c r="N62" i="63"/>
  <c r="N51" i="63"/>
  <c r="N39" i="63"/>
  <c r="N29" i="63"/>
  <c r="N17" i="63"/>
  <c r="O211" i="62"/>
  <c r="O200" i="62"/>
  <c r="O189" i="62"/>
  <c r="O178" i="62"/>
  <c r="O167" i="62"/>
  <c r="O157" i="62"/>
  <c r="O145" i="62"/>
  <c r="O135" i="62"/>
  <c r="O125" i="62"/>
  <c r="O113" i="62"/>
  <c r="O102" i="62"/>
  <c r="O92" i="62"/>
  <c r="O80" i="62"/>
  <c r="O72" i="62"/>
  <c r="O64" i="62"/>
  <c r="O56" i="62"/>
  <c r="O48" i="62"/>
  <c r="O39" i="62"/>
  <c r="O31" i="62"/>
  <c r="O23" i="62"/>
  <c r="O15" i="62"/>
  <c r="O130" i="62"/>
  <c r="O86" i="62"/>
  <c r="O68" i="62"/>
  <c r="O44" i="62"/>
  <c r="O27" i="62"/>
  <c r="O19" i="62"/>
  <c r="S25" i="71"/>
  <c r="P29" i="69"/>
  <c r="L24" i="66"/>
  <c r="O18" i="64"/>
  <c r="N79" i="63"/>
  <c r="N68" i="63"/>
  <c r="N58" i="63"/>
  <c r="N47" i="63"/>
  <c r="N35" i="63"/>
  <c r="N24" i="63"/>
  <c r="N13" i="63"/>
  <c r="O207" i="62"/>
  <c r="O195" i="62"/>
  <c r="O185" i="62"/>
  <c r="O174" i="62"/>
  <c r="O163" i="62"/>
  <c r="O153" i="62"/>
  <c r="O141" i="62"/>
  <c r="O131" i="62"/>
  <c r="O120" i="62"/>
  <c r="O109" i="62"/>
  <c r="O98" i="62"/>
  <c r="O88" i="62"/>
  <c r="O77" i="62"/>
  <c r="O69" i="62"/>
  <c r="O61" i="62"/>
  <c r="O53" i="62"/>
  <c r="O45" i="62"/>
  <c r="O36" i="62"/>
  <c r="O28" i="62"/>
  <c r="O20" i="62"/>
  <c r="O12" i="62"/>
  <c r="S16" i="71"/>
  <c r="P53" i="69"/>
  <c r="P21" i="69"/>
  <c r="L15" i="66"/>
  <c r="N78" i="63"/>
  <c r="N67" i="63"/>
  <c r="N56" i="63"/>
  <c r="N46" i="63"/>
  <c r="N34" i="63"/>
  <c r="N22" i="63"/>
  <c r="N12" i="63"/>
  <c r="O216" i="62"/>
  <c r="O206" i="62"/>
  <c r="O194" i="62"/>
  <c r="O183" i="62"/>
  <c r="O173" i="62"/>
  <c r="O162" i="62"/>
  <c r="O151" i="62"/>
  <c r="O196" i="62"/>
  <c r="O118" i="62"/>
  <c r="O108" i="62"/>
  <c r="O97" i="62"/>
  <c r="O76" i="62"/>
  <c r="O60" i="62"/>
  <c r="O52" i="62"/>
  <c r="O35" i="62"/>
  <c r="O11" i="62"/>
  <c r="U353" i="61"/>
  <c r="U349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0" i="61"/>
  <c r="U255" i="61"/>
  <c r="U250" i="61"/>
  <c r="U246" i="61"/>
  <c r="U242" i="61"/>
  <c r="U238" i="61"/>
  <c r="U234" i="61"/>
  <c r="U230" i="61"/>
  <c r="U226" i="61"/>
  <c r="U222" i="61"/>
  <c r="U218" i="61"/>
  <c r="U354" i="61"/>
  <c r="U348" i="61"/>
  <c r="U343" i="61"/>
  <c r="U338" i="61"/>
  <c r="U332" i="61"/>
  <c r="U327" i="61"/>
  <c r="U322" i="61"/>
  <c r="U316" i="61"/>
  <c r="U311" i="61"/>
  <c r="U306" i="61"/>
  <c r="U300" i="61"/>
  <c r="U295" i="61"/>
  <c r="U290" i="61"/>
  <c r="U284" i="61"/>
  <c r="U279" i="61"/>
  <c r="U274" i="61"/>
  <c r="U268" i="61"/>
  <c r="U262" i="61"/>
  <c r="U256" i="61"/>
  <c r="U249" i="61"/>
  <c r="U244" i="61"/>
  <c r="U239" i="61"/>
  <c r="U233" i="61"/>
  <c r="U228" i="61"/>
  <c r="U223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351" i="61"/>
  <c r="U344" i="61"/>
  <c r="U336" i="61"/>
  <c r="U330" i="61"/>
  <c r="U323" i="61"/>
  <c r="U315" i="61"/>
  <c r="U308" i="61"/>
  <c r="U302" i="61"/>
  <c r="U294" i="61"/>
  <c r="U287" i="61"/>
  <c r="U280" i="61"/>
  <c r="U272" i="61"/>
  <c r="U266" i="61"/>
  <c r="U257" i="61"/>
  <c r="U248" i="61"/>
  <c r="U241" i="61"/>
  <c r="U235" i="61"/>
  <c r="U227" i="61"/>
  <c r="U220" i="61"/>
  <c r="U214" i="61"/>
  <c r="U208" i="61"/>
  <c r="U203" i="61"/>
  <c r="U198" i="61"/>
  <c r="U192" i="61"/>
  <c r="U187" i="61"/>
  <c r="U182" i="61"/>
  <c r="U176" i="61"/>
  <c r="U171" i="61"/>
  <c r="U166" i="61"/>
  <c r="U159" i="61"/>
  <c r="U154" i="61"/>
  <c r="U149" i="61"/>
  <c r="U143" i="61"/>
  <c r="U138" i="61"/>
  <c r="U133" i="61"/>
  <c r="U127" i="61"/>
  <c r="U122" i="61"/>
  <c r="U117" i="61"/>
  <c r="U111" i="61"/>
  <c r="U106" i="61"/>
  <c r="U101" i="61"/>
  <c r="U95" i="61"/>
  <c r="U90" i="61"/>
  <c r="U85" i="61"/>
  <c r="U79" i="61"/>
  <c r="U74" i="61"/>
  <c r="U69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U356" i="61"/>
  <c r="U350" i="61"/>
  <c r="U355" i="61"/>
  <c r="U347" i="61"/>
  <c r="U340" i="61"/>
  <c r="U334" i="61"/>
  <c r="U326" i="61"/>
  <c r="U319" i="61"/>
  <c r="U312" i="61"/>
  <c r="U304" i="61"/>
  <c r="U298" i="61"/>
  <c r="U291" i="61"/>
  <c r="U283" i="61"/>
  <c r="U276" i="61"/>
  <c r="U270" i="61"/>
  <c r="U261" i="61"/>
  <c r="U253" i="61"/>
  <c r="U245" i="61"/>
  <c r="U237" i="61"/>
  <c r="U231" i="61"/>
  <c r="U224" i="61"/>
  <c r="U216" i="61"/>
  <c r="U211" i="61"/>
  <c r="U206" i="61"/>
  <c r="U200" i="61"/>
  <c r="U195" i="61"/>
  <c r="U190" i="61"/>
  <c r="U184" i="61"/>
  <c r="U179" i="61"/>
  <c r="U174" i="61"/>
  <c r="U168" i="61"/>
  <c r="U162" i="61"/>
  <c r="U157" i="61"/>
  <c r="U151" i="61"/>
  <c r="U146" i="61"/>
  <c r="U141" i="61"/>
  <c r="U135" i="61"/>
  <c r="U130" i="61"/>
  <c r="U125" i="61"/>
  <c r="U119" i="61"/>
  <c r="U114" i="61"/>
  <c r="U109" i="61"/>
  <c r="U103" i="61"/>
  <c r="U98" i="61"/>
  <c r="U93" i="61"/>
  <c r="U87" i="61"/>
  <c r="U82" i="61"/>
  <c r="U77" i="61"/>
  <c r="U71" i="61"/>
  <c r="U66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U352" i="61"/>
  <c r="U346" i="61"/>
  <c r="U339" i="61"/>
  <c r="U331" i="61"/>
  <c r="U324" i="61"/>
  <c r="U318" i="61"/>
  <c r="U310" i="61"/>
  <c r="U303" i="61"/>
  <c r="U296" i="61"/>
  <c r="U288" i="61"/>
  <c r="U282" i="61"/>
  <c r="U275" i="61"/>
  <c r="U267" i="61"/>
  <c r="U259" i="61"/>
  <c r="U251" i="61"/>
  <c r="U243" i="61"/>
  <c r="U236" i="61"/>
  <c r="U229" i="61"/>
  <c r="U221" i="61"/>
  <c r="U215" i="61"/>
  <c r="U210" i="61"/>
  <c r="U204" i="61"/>
  <c r="U199" i="61"/>
  <c r="U194" i="61"/>
  <c r="U188" i="61"/>
  <c r="U183" i="61"/>
  <c r="U178" i="61"/>
  <c r="U172" i="61"/>
  <c r="U167" i="61"/>
  <c r="U161" i="61"/>
  <c r="U155" i="61"/>
  <c r="U150" i="61"/>
  <c r="U145" i="61"/>
  <c r="U139" i="61"/>
  <c r="U134" i="61"/>
  <c r="U129" i="61"/>
  <c r="U320" i="61"/>
  <c r="U292" i="61"/>
  <c r="U263" i="61"/>
  <c r="U232" i="61"/>
  <c r="U207" i="61"/>
  <c r="U186" i="61"/>
  <c r="U163" i="61"/>
  <c r="U142" i="61"/>
  <c r="U123" i="61"/>
  <c r="U113" i="61"/>
  <c r="U102" i="61"/>
  <c r="U91" i="61"/>
  <c r="U81" i="61"/>
  <c r="U70" i="61"/>
  <c r="U60" i="61"/>
  <c r="U52" i="61"/>
  <c r="U44" i="61"/>
  <c r="U36" i="61"/>
  <c r="U28" i="61"/>
  <c r="U20" i="61"/>
  <c r="U12" i="61"/>
  <c r="U314" i="61"/>
  <c r="U225" i="61"/>
  <c r="U180" i="61"/>
  <c r="U137" i="61"/>
  <c r="U110" i="61"/>
  <c r="U89" i="61"/>
  <c r="U58" i="61"/>
  <c r="U34" i="61"/>
  <c r="U18" i="61"/>
  <c r="U342" i="61"/>
  <c r="U50" i="61"/>
  <c r="U335" i="61"/>
  <c r="U307" i="61"/>
  <c r="U278" i="61"/>
  <c r="U247" i="61"/>
  <c r="U219" i="61"/>
  <c r="U196" i="61"/>
  <c r="U175" i="61"/>
  <c r="U153" i="61"/>
  <c r="U131" i="61"/>
  <c r="U118" i="61"/>
  <c r="U107" i="61"/>
  <c r="U97" i="61"/>
  <c r="U86" i="61"/>
  <c r="U75" i="61"/>
  <c r="U65" i="61"/>
  <c r="U56" i="61"/>
  <c r="U48" i="61"/>
  <c r="U40" i="61"/>
  <c r="U32" i="61"/>
  <c r="U24" i="61"/>
  <c r="U16" i="61"/>
  <c r="U328" i="61"/>
  <c r="U299" i="61"/>
  <c r="U271" i="61"/>
  <c r="U240" i="61"/>
  <c r="U212" i="61"/>
  <c r="U191" i="61"/>
  <c r="U170" i="61"/>
  <c r="U147" i="61"/>
  <c r="U126" i="61"/>
  <c r="U115" i="61"/>
  <c r="U105" i="61"/>
  <c r="U94" i="61"/>
  <c r="U83" i="61"/>
  <c r="U73" i="61"/>
  <c r="U62" i="61"/>
  <c r="U54" i="61"/>
  <c r="U46" i="61"/>
  <c r="U38" i="61"/>
  <c r="U30" i="61"/>
  <c r="U22" i="61"/>
  <c r="U14" i="61"/>
  <c r="U286" i="61"/>
  <c r="U254" i="61"/>
  <c r="U202" i="61"/>
  <c r="U158" i="61"/>
  <c r="U121" i="61"/>
  <c r="U99" i="61"/>
  <c r="U78" i="61"/>
  <c r="U67" i="61"/>
  <c r="U42" i="61"/>
  <c r="U26" i="61"/>
  <c r="R61" i="59"/>
  <c r="R56" i="59"/>
  <c r="R52" i="59"/>
  <c r="R48" i="59"/>
  <c r="R44" i="59"/>
  <c r="R39" i="59"/>
  <c r="R35" i="59"/>
  <c r="R31" i="59"/>
  <c r="R26" i="59"/>
  <c r="R22" i="59"/>
  <c r="R18" i="59"/>
  <c r="R14" i="59"/>
  <c r="R43" i="59"/>
  <c r="R30" i="59"/>
  <c r="R21" i="59"/>
  <c r="R13" i="59"/>
  <c r="R45" i="59"/>
  <c r="R28" i="59"/>
  <c r="R15" i="59"/>
  <c r="R59" i="59"/>
  <c r="R55" i="59"/>
  <c r="R51" i="59"/>
  <c r="R47" i="59"/>
  <c r="R38" i="59"/>
  <c r="R34" i="59"/>
  <c r="R25" i="59"/>
  <c r="R17" i="59"/>
  <c r="R40" i="59"/>
  <c r="R23" i="59"/>
  <c r="R11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R62" i="59"/>
  <c r="R57" i="59"/>
  <c r="R53" i="59"/>
  <c r="R49" i="59"/>
  <c r="R36" i="59"/>
  <c r="R32" i="59"/>
  <c r="R19" i="59"/>
  <c r="D35" i="88"/>
  <c r="D38" i="88"/>
  <c r="D29" i="88"/>
  <c r="D17" i="88"/>
  <c r="D37" i="88"/>
  <c r="D33" i="88"/>
  <c r="D20" i="88"/>
  <c r="D13" i="88"/>
  <c r="D26" i="88"/>
  <c r="D42" i="88"/>
  <c r="D31" i="88"/>
  <c r="D18" i="88"/>
  <c r="D11" i="88"/>
  <c r="D15" i="88"/>
  <c r="D28" i="88"/>
  <c r="D19" i="88"/>
  <c r="D21" i="88"/>
  <c r="D24" i="88"/>
  <c r="D27" i="88"/>
  <c r="D16" i="88"/>
  <c r="D12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90930]}"/>
    <s v="{[Medida].[Medida].&amp;[2]}"/>
    <s v="{[Keren].[Keren].[All]}"/>
    <s v="{[Cheshbon KM].[Hie Peilut].[Peilut 7].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<sst xmlns="http://schemas.openxmlformats.org/spreadsheetml/2006/main" count="8410" uniqueCount="2423">
  <si>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</si>
  <si>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</si>
  <si>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</si>
  <si>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</si>
  <si>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</si>
  <si>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</si>
  <si>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</si>
  <si>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</si>
  <si>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</si>
  <si>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</si>
  <si>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</si>
  <si>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</si>
  <si>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</si>
  <si>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</si>
  <si>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</si>
  <si>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</si>
  <si>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</si>
  <si>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</si>
  <si>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</si>
  <si>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</si>
  <si>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</si>
  <si>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</si>
  <si>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</si>
  <si>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</si>
  <si>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</si>
  <si>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</si>
  <si>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</si>
  <si>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</si>
  <si>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</si>
  <si>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</si>
  <si>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</si>
  <si>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</si>
  <si>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</si>
  <si>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</si>
  <si>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</si>
  <si>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</si>
  <si>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</si>
  <si>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</si>
  <si>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</si>
  <si>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</si>
  <si>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</si>
  <si>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</si>
  <si>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</si>
  <si>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</si>
  <si>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</si>
  <si>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</si>
  <si>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</si>
  <si>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</si>
  <si>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</si>
  <si>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</si>
  <si>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</si>
  <si>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</si>
  <si>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</si>
  <si>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</si>
  <si>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</si>
  <si>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</si>
  <si>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</si>
  <si>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</si>
  <si>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</si>
  <si>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</si>
  <si>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</si>
  <si>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</si>
  <si>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</si>
  <si>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</si>
  <si>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</si>
  <si>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</si>
  <si>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</si>
  <si>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</si>
  <si>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</si>
  <si>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</si>
  <si>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</si>
  <si>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</si>
  <si>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</si>
  <si>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</si>
  <si>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</si>
  <si>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</si>
  <si>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</si>
  <si>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</si>
  <si>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</si>
  <si>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</si>
  <si>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</si>
  <si>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</si>
  <si>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</si>
  <si>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</si>
  <si>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</si>
  <si>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</si>
  <si>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</si>
  <si>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</si>
  <si>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</si>
  <si>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</si>
  <si>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</si>
  <si>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</si>
  <si>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</si>
  <si>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</si>
  <si>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</si>
  <si>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</si>
  <si>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</si>
  <si>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</si>
  <si>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</si>
  <si>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</si>
  <si>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</si>
  <si>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</si>
  <si>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</si>
  <si>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</si>
  <si>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</si>
  <si>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</si>
  <si>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</si>
  <si>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</si>
  <si>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</si>
  <si>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</si>
  <si>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</si>
  <si>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</si>
  <si>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</si>
  <si>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</si>
  <si>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</si>
  <si>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</si>
  <si>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</si>
  <si>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</si>
  <si>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</si>
  <si>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</si>
  <si>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</si>
  <si>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</si>
  <si>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</si>
  <si>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</si>
  <si>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</si>
  <si>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</si>
  <si>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</si>
  <si>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</si>
  <si>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</si>
  <si>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</si>
  <si>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</si>
  <si>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</si>
  <si>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</si>
  <si>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</si>
  <si>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</si>
  <si>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</si>
  <si>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</si>
  <si>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</si>
  <si>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</si>
  <si>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</si>
  <si>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</si>
  <si>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</si>
  <si>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</si>
  <si>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</si>
  <si>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</si>
  <si>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</si>
  <si>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</si>
  <si>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</si>
  <si>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</si>
  <si>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</si>
  <si>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</si>
  <si>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</si>
  <si>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</si>
  <si>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</si>
  <si>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</si>
  <si>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</si>
  <si>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</si>
  <si>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</si>
  <si>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</si>
  <si>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</si>
  <si>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</si>
  <si>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</si>
  <si>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</si>
  <si>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</si>
  <si>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</si>
  <si>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</si>
  <si>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</si>
  <si>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</si>
  <si>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</si>
  <si>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</si>
  <si>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</si>
  <si>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</si>
  <si>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</si>
  <si>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</si>
  <si>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</si>
  <si>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</si>
  <si>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</si>
  <si>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</si>
  <si>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</si>
  <si>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</si>
  <si>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</si>
  <si>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</si>
  <si>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</si>
  <si>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</si>
  <si>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</si>
  <si>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</si>
  <si>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</si>
  <si>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</si>
  <si>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</si>
  <si>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</si>
  <si>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</si>
  <si>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</si>
  <si>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</si>
  <si>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</si>
  <si>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</si>
  <si>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</si>
  <si>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</si>
  <si>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</si>
  <si>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</si>
  <si>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</si>
  <si>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</si>
  <si>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</si>
  <si>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</si>
  <si>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</si>
  <si>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</si>
  <si>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</si>
  <si>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</si>
  <si>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</si>
  <si>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</si>
  <si>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</si>
  <si>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</si>
  <si>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</si>
  <si>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</si>
  <si>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</si>
  <si>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</si>
  <si>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</si>
  <si>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</si>
  <si>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</si>
  <si>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</si>
  <si>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</si>
  <si>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</si>
  <si>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</si>
  <si>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</si>
  <si>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</si>
  <si>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</si>
  <si>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</si>
  <si>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</si>
  <si>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</si>
  <si>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</si>
  <si>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</si>
  <si>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</si>
  <si>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</si>
  <si>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</si>
  <si>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</si>
  <si>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</si>
  <si>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</si>
  <si>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</si>
  <si>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</si>
  <si>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</si>
  <si>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</si>
  <si>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</si>
  <si>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</si>
  <si>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</si>
  <si>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</si>
  <si>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</si>
  <si>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</si>
  <si>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</si>
  <si>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</si>
  <si>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</si>
  <si>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</si>
  <si>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</si>
  <si>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</si>
  <si>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</si>
  <si>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</si>
  <si>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</si>
  <si>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</si>
  <si>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</si>
  <si>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</si>
  <si>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</si>
  <si>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</si>
  <si>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</si>
  <si>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</si>
  <si>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</si>
  <si>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</si>
  <si>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</si>
  <si>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</si>
  <si>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</si>
  <si>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</si>
  <si>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</si>
  <si>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</si>
  <si>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</si>
  <si>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אישית - אפיק השקעות גיל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</si>
  <si>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</si>
  <si>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</si>
  <si>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</si>
  <si>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</si>
  <si>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</si>
  <si>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</si>
  <si>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</si>
  <si>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</si>
  <si>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</si>
  <si>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</si>
  <si>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</si>
  <si>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</si>
  <si>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</si>
  <si>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</si>
  <si>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</si>
  <si>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</si>
  <si>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</si>
  <si>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</si>
  <si>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</si>
  <si>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</si>
  <si>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</si>
  <si>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</si>
  <si>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</si>
  <si>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</si>
  <si>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</si>
  <si>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</si>
  <si>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</si>
  <si>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</si>
  <si>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</si>
  <si>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</si>
  <si>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</si>
  <si>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</si>
  <si>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</si>
  <si>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</si>
  <si>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</si>
  <si>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</si>
  <si>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</si>
  <si>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</si>
  <si>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</si>
  <si>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</si>
  <si>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</si>
  <si>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</si>
  <si>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</si>
  <si>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</si>
  <si>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</si>
  <si>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</si>
  <si>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</si>
  <si>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</si>
  <si>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</si>
  <si>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</si>
  <si>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</si>
  <si>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</si>
  <si>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</si>
  <si>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</si>
  <si>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</si>
  <si>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</si>
  <si>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</si>
  <si>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</si>
  <si>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</si>
  <si>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</si>
  <si>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</si>
  <si>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</si>
  <si>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</si>
  <si>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</si>
  <si>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</si>
  <si>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</si>
  <si>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</si>
  <si>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</si>
  <si>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</si>
  <si>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</si>
  <si>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</si>
  <si>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</si>
  <si>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</si>
  <si>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</si>
  <si>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</si>
  <si>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</si>
  <si>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</si>
  <si>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</si>
  <si>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</si>
  <si>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</si>
  <si>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</si>
  <si>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</si>
  <si>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</si>
  <si>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</si>
  <si>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</si>
  <si>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</si>
  <si>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</si>
  <si>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</si>
  <si>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</si>
  <si>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</si>
  <si>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</si>
  <si>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</si>
  <si>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</si>
  <si>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</si>
  <si>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</si>
  <si>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</si>
  <si>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</si>
  <si>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</si>
  <si>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</si>
  <si>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</si>
  <si>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</si>
  <si>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</si>
  <si>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</si>
  <si>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</si>
  <si>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</si>
  <si>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</si>
  <si>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</si>
  <si>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</si>
  <si>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</si>
  <si>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</si>
  <si>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</si>
  <si>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</si>
  <si>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</si>
  <si>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</si>
  <si>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</si>
  <si>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</si>
  <si>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</si>
  <si>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</si>
  <si>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</si>
  <si>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</si>
  <si>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</si>
  <si>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</si>
  <si>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</si>
  <si>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</si>
  <si>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</si>
  <si>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</si>
  <si>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</si>
  <si>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</si>
  <si>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</si>
  <si>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</si>
  <si>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</si>
  <si>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</si>
  <si>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</si>
  <si>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</si>
  <si>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</si>
  <si>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</si>
  <si>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</si>
  <si>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</si>
  <si>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</si>
  <si>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</si>
  <si>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</si>
  <si>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</si>
  <si>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</si>
  <si>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</si>
  <si>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</si>
  <si>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</si>
  <si>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</si>
  <si>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</si>
  <si>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</si>
  <si>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</si>
  <si>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</si>
  <si>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</si>
  <si>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</si>
  <si>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</si>
  <si>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</si>
  <si>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</si>
  <si>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</si>
  <si>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</si>
  <si>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</si>
  <si>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</si>
  <si>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</si>
  <si>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</si>
  <si>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</si>
  <si>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</si>
  <si>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</si>
  <si>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</si>
  <si>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</si>
  <si>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</si>
  <si>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</si>
  <si>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</si>
  <si>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</si>
  <si>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</si>
  <si>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</si>
  <si>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</si>
  <si>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</si>
  <si>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</si>
  <si>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</si>
  <si>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</si>
  <si>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</si>
  <si>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</si>
  <si>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</si>
  <si>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</si>
  <si>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</si>
  <si>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</si>
  <si>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</si>
  <si>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</si>
  <si>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</si>
  <si>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</si>
  <si>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</si>
  <si>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</si>
  <si>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</si>
  <si>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</si>
  <si>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</si>
  <si>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</si>
  <si>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</si>
  <si>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</si>
  <si>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</si>
  <si>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</si>
  <si>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</si>
  <si>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</si>
  <si>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</si>
  <si>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</si>
  <si>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</si>
  <si>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</si>
  <si>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</si>
  <si>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</si>
  <si>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</si>
  <si>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</si>
  <si>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</si>
  <si>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</si>
  <si>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</si>
  <si>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</si>
  <si>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</si>
  <si>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</si>
  <si>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</si>
  <si>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</si>
  <si>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</si>
  <si>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</si>
  <si>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</si>
  <si>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</si>
  <si>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</si>
  <si>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</si>
  <si>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</si>
  <si>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</si>
  <si>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</si>
  <si>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</si>
  <si>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</si>
  <si>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</si>
  <si>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</si>
  <si>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</si>
  <si>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</si>
  <si>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</si>
  <si>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</si>
  <si>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</si>
  <si>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</si>
  <si>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</si>
  <si>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</si>
  <si>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</si>
  <si>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</si>
  <si>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</si>
  <si>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</si>
  <si>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</si>
  <si>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</si>
  <si>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</si>
  <si>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</si>
  <si>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</si>
  <si>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</si>
  <si>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</si>
  <si>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</si>
  <si>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</si>
  <si>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</si>
  <si>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</si>
  <si>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</si>
  <si>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</si>
  <si>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</si>
  <si>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</si>
  <si>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</si>
  <si>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</si>
  <si>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</si>
  <si>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</si>
  <si>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</si>
  <si>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</si>
  <si>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</si>
  <si>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</si>
  <si>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</si>
  <si>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</si>
  <si>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</si>
  <si>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</si>
  <si>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</si>
  <si>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</si>
  <si>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</si>
  <si>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</si>
  <si>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</si>
  <si>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</si>
  <si>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</si>
  <si>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</si>
  <si>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</si>
  <si>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</si>
  <si>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</si>
  <si>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</si>
  <si>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</si>
  <si>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</si>
  <si>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</si>
  <si>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</si>
  <si>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</si>
  <si>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</si>
  <si>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</si>
  <si>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</si>
  <si>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</si>
  <si>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</si>
  <si>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</si>
  <si>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</si>
  <si>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</si>
  <si>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</si>
  <si>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</si>
  <si>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</si>
  <si>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</si>
  <si>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</si>
  <si>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</si>
  <si>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</si>
  <si>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</si>
  <si>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</si>
  <si>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</si>
  <si>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</si>
  <si>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</si>
  <si>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</si>
  <si>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</si>
  <si>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</si>
  <si>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</si>
  <si>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</si>
  <si>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</si>
  <si>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</si>
  <si>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</si>
  <si>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</si>
  <si>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</si>
  <si>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</si>
  <si>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</si>
  <si>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</si>
  <si>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</si>
  <si>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</si>
  <si>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</si>
  <si>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</si>
  <si>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</si>
  <si>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</si>
  <si>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</si>
  <si>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</si>
  <si>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</si>
  <si>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</si>
  <si>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</si>
  <si>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</si>
  <si>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</si>
  <si>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</si>
  <si>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</si>
  <si>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</si>
  <si>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</si>
  <si>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</si>
  <si>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</si>
  <si>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</si>
  <si>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</si>
  <si>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</si>
  <si>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</si>
  <si>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</si>
  <si>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</si>
  <si>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</si>
  <si>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</si>
  <si>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</si>
  <si>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</si>
  <si>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</si>
  <si>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</si>
  <si>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</si>
  <si>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</si>
  <si>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</si>
  <si>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</si>
  <si>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</si>
  <si>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</si>
  <si>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</si>
  <si>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</si>
  <si>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</si>
  <si>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</si>
  <si>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</si>
  <si>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</si>
  <si>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</si>
  <si>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</si>
  <si>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</si>
  <si>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</si>
  <si>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</si>
  <si>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</si>
  <si>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</si>
  <si>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</si>
  <si>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</si>
  <si>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</si>
  <si>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</si>
  <si>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</si>
  <si>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</si>
  <si>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</si>
  <si>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</si>
  <si>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</si>
  <si>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</si>
  <si>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</si>
  <si>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</si>
  <si>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</si>
  <si>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</si>
  <si>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</si>
  <si>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</si>
  <si>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</si>
  <si>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</si>
  <si>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</si>
  <si>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</si>
  <si>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</si>
  <si>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</si>
  <si>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</si>
  <si>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</si>
  <si>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</si>
  <si>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</si>
  <si>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</si>
  <si>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</si>
  <si>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</si>
  <si>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</si>
  <si>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</si>
  <si>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</si>
  <si>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</si>
  <si>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</si>
  <si>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</si>
  <si>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</si>
  <si>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</si>
  <si>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</si>
  <si>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</si>
  <si>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</si>
  <si>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</si>
  <si>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</si>
  <si>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</si>
  <si>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</si>
  <si>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</si>
  <si>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</si>
  <si>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</si>
  <si>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</si>
  <si>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</si>
  <si>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</si>
  <si>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</si>
  <si>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</si>
  <si>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</si>
  <si>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</si>
  <si>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</si>
  <si>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</si>
  <si>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</si>
  <si>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</si>
  <si>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</si>
  <si>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</si>
  <si>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</si>
  <si>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</si>
  <si>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</si>
  <si>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</si>
  <si>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</si>
  <si>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</si>
  <si>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</si>
  <si>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</si>
  <si>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</si>
  <si>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</si>
  <si>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</si>
  <si>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</si>
  <si>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</si>
  <si>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</si>
  <si>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</si>
  <si>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</si>
  <si>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</si>
  <si>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</si>
  <si>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</si>
  <si>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</si>
  <si>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</si>
  <si>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</si>
  <si>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</si>
  <si>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</si>
  <si>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</si>
  <si>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</si>
  <si>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</si>
  <si>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</si>
  <si>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</si>
  <si>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</si>
  <si>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</si>
  <si>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</si>
  <si>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</si>
  <si>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</si>
  <si>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</si>
  <si>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</si>
  <si>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</si>
  <si>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</si>
  <si>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</si>
  <si>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</si>
  <si>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</si>
  <si>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</si>
  <si>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</si>
  <si>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</si>
  <si>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</si>
  <si>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</si>
  <si>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</si>
  <si>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</si>
  <si>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</si>
  <si>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</si>
  <si>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</si>
  <si>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</si>
  <si>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</si>
  <si>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</si>
  <si>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</si>
  <si>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</si>
  <si>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</si>
  <si>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</si>
  <si>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</si>
  <si>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</si>
  <si>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</si>
  <si>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</si>
  <si>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</si>
  <si>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</si>
  <si>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</si>
  <si>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</si>
  <si>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</si>
  <si>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</si>
  <si>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</si>
  <si>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</si>
  <si>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</si>
  <si>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</si>
  <si>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</si>
  <si>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</si>
  <si>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</si>
  <si>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</si>
  <si>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</si>
  <si>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</si>
  <si>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</si>
  <si>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</si>
  <si>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</si>
  <si>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</si>
  <si>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</si>
  <si>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</si>
  <si>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</si>
  <si>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</si>
  <si>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</si>
  <si>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</si>
  <si>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</si>
  <si>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</si>
  <si>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</si>
  <si>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</si>
  <si>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</si>
  <si>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</si>
  <si>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</si>
  <si>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</si>
  <si>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</si>
  <si>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</si>
  <si>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</si>
  <si>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</si>
  <si>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</si>
  <si>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</si>
  <si>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</si>
  <si>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</si>
  <si>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</si>
  <si>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</si>
  <si>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</si>
  <si>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</si>
  <si>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</si>
  <si>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</si>
  <si>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</si>
  <si>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</si>
  <si>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</si>
  <si>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</si>
  <si>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</si>
  <si>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</si>
  <si>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</si>
  <si>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</si>
  <si>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</si>
  <si>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</si>
  <si>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</si>
  <si>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</si>
  <si>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</si>
  <si>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</si>
  <si>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</si>
  <si>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</si>
  <si>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</si>
  <si>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</si>
  <si>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</si>
  <si>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</si>
  <si>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</si>
  <si>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</si>
  <si>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</si>
  <si>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</si>
  <si>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</si>
  <si>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</si>
  <si>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</si>
  <si>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</si>
  <si>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</si>
  <si>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</si>
  <si>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</si>
  <si>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</si>
  <si>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</si>
  <si>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</si>
  <si>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</si>
  <si>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</si>
  <si>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</si>
  <si>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</si>
  <si>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</si>
  <si>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</si>
  <si>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</si>
  <si>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</si>
  <si>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</si>
  <si>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</si>
  <si>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</si>
  <si>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</si>
  <si>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</si>
  <si>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</si>
  <si>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</si>
  <si>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</si>
  <si>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</si>
  <si>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</si>
  <si>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</si>
  <si>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</si>
  <si>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</si>
  <si>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</si>
  <si>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</si>
  <si>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</si>
  <si>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</si>
  <si>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</si>
  <si>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</si>
  <si>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</si>
  <si>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</si>
  <si>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</si>
  <si>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</si>
  <si>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</si>
  <si>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</si>
  <si>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</si>
  <si>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</si>
  <si>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</si>
  <si>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</si>
  <si>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</si>
  <si>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</si>
  <si>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</si>
  <si>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</si>
  <si>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</si>
  <si>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</si>
  <si>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</si>
  <si>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</si>
  <si>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</si>
  <si>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</si>
  <si>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</si>
  <si>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</si>
  <si>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</si>
  <si>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</si>
  <si>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</si>
  <si>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</si>
  <si>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</si>
  <si>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</si>
  <si>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</si>
  <si>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</si>
  <si>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</si>
  <si>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</si>
  <si>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</si>
  <si>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</si>
  <si>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</si>
  <si>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</si>
  <si>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</si>
  <si>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</si>
  <si>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</si>
  <si>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</si>
  <si>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</si>
  <si>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</si>
  <si>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</si>
  <si>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</si>
  <si>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</si>
  <si>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</si>
  <si>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</si>
  <si>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</si>
  <si>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</si>
  <si>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</si>
  <si>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</si>
  <si>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</si>
  <si>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</si>
  <si>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</si>
  <si>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</si>
  <si>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</si>
  <si>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</si>
  <si>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</si>
  <si>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</si>
  <si>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</si>
  <si>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</si>
  <si>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</si>
  <si>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</si>
  <si>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</si>
  <si>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</si>
  <si>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</si>
  <si>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</si>
  <si>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</si>
  <si>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</si>
  <si>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</si>
  <si>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</si>
  <si>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</si>
  <si>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</si>
  <si>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</si>
  <si>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</si>
  <si>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</si>
  <si>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</si>
  <si>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</si>
  <si>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</si>
  <si>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</si>
  <si>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</si>
  <si>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</si>
  <si>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</si>
  <si>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</si>
  <si>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</si>
  <si>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</si>
  <si>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</si>
  <si>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</si>
  <si>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</si>
  <si>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</si>
  <si>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</si>
  <si>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</si>
  <si>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</si>
  <si>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</si>
  <si>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</si>
  <si>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</si>
  <si>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</si>
  <si>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</si>
  <si>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</si>
  <si>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</si>
  <si>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</si>
  <si>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</si>
  <si>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</si>
  <si>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</si>
  <si>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</si>
  <si>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</si>
  <si>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</si>
  <si>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</si>
  <si>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</si>
  <si>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</si>
  <si>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</si>
  <si>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</si>
  <si>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</si>
  <si>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</si>
  <si>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</si>
  <si>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</si>
  <si>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</si>
  <si>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</si>
  <si>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</si>
  <si>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</si>
  <si>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</si>
  <si>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</si>
  <si>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</si>
  <si>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</si>
  <si>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</si>
  <si>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</si>
  <si>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</si>
  <si>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</si>
  <si>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</si>
  <si>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</si>
  <si>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</si>
  <si>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</si>
  <si>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</si>
  <si>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</si>
  <si>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</si>
  <si>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</si>
  <si>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</si>
  <si>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</si>
  <si>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</si>
  <si>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</si>
  <si>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</si>
  <si>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</si>
  <si>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</si>
  <si>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</si>
  <si>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</si>
  <si>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</si>
  <si>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</si>
  <si>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</si>
  <si>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</si>
  <si>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</si>
  <si>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</si>
  <si>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</si>
  <si>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</si>
  <si>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</si>
  <si>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</si>
  <si>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</si>
  <si>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</si>
  <si>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</si>
  <si>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</si>
  <si>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</si>
  <si>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</si>
  <si>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</si>
  <si>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</si>
  <si>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</si>
  <si>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</si>
  <si>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</si>
  <si>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</si>
  <si>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</si>
  <si>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</si>
  <si>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</si>
  <si>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</si>
  <si>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</si>
  <si>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</si>
  <si>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</si>
  <si>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</si>
  <si>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</si>
  <si>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</si>
  <si>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</si>
  <si>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</si>
  <si>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</si>
  <si>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</si>
  <si>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</si>
  <si>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</si>
  <si>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</si>
  <si>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</si>
  <si>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</si>
  <si>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</si>
  <si>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</si>
  <si>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</si>
  <si>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</si>
  <si>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</si>
  <si>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</si>
  <si>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</si>
  <si>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</si>
  <si>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</si>
  <si>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</si>
  <si>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</si>
  <si>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</si>
  <si>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</si>
  <si>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</si>
  <si>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</si>
  <si>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</si>
  <si>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</si>
  <si>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</si>
  <si>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</si>
  <si>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</si>
  <si>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</si>
  <si>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</si>
  <si>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</si>
  <si>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</si>
  <si>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</si>
  <si>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</si>
  <si>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</si>
  <si>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</si>
  <si>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</si>
  <si>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</si>
  <si>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</si>
  <si>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</si>
  <si>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</si>
  <si>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</si>
  <si>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</si>
  <si>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</si>
  <si>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</si>
  <si>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</si>
  <si>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</si>
  <si>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</si>
  <si>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</si>
  <si>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</si>
  <si>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</si>
  <si>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</si>
  <si>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</si>
  <si>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</si>
  <si>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</si>
  <si>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</si>
  <si>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</si>
  <si>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</si>
  <si>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</si>
  <si>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</si>
  <si>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</si>
  <si>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</si>
  <si>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</si>
  <si>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</si>
  <si>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</si>
  <si>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</si>
  <si>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</si>
  <si>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</si>
  <si>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</si>
  <si>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</si>
  <si>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</si>
  <si>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</si>
  <si>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</si>
  <si>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</si>
  <si>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</si>
  <si>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</si>
  <si>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</si>
  <si>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</si>
  <si>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</si>
  <si>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</si>
  <si>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</si>
  <si>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</si>
  <si>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</si>
  <si>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</si>
  <si>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</si>
  <si>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</si>
  <si>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</si>
  <si>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</si>
  <si>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</si>
  <si>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</si>
  <si>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</si>
  <si>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</si>
  <si>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</si>
  <si>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</si>
  <si>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</si>
  <si>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</si>
  <si>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</si>
  <si>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</si>
  <si>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</si>
  <si>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</si>
  <si>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</si>
  <si>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</si>
  <si>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</si>
  <si>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</si>
  <si>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</si>
  <si>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</si>
  <si>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</si>
  <si>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</si>
  <si>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</si>
  <si>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</si>
  <si>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</si>
  <si>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</si>
  <si>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</si>
  <si>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</si>
  <si>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</si>
  <si>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</si>
  <si>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</si>
  <si>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</si>
  <si>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</si>
  <si>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</si>
  <si>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</si>
  <si>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</si>
  <si>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</si>
  <si>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</si>
  <si>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</si>
  <si>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</si>
  <si>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</si>
  <si>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</si>
  <si>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</si>
  <si>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</si>
  <si>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</si>
  <si>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</si>
  <si>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</si>
  <si>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</si>
  <si>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</si>
  <si>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</si>
  <si>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</si>
  <si>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</si>
  <si>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</si>
  <si>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</si>
  <si>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</si>
  <si>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</si>
  <si>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</si>
  <si>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</si>
  <si>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</si>
  <si>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</si>
  <si>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</si>
  <si>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</si>
  <si>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</si>
  <si>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</si>
  <si>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</si>
  <si>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</si>
  <si>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</si>
  <si>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</si>
  <si>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</si>
  <si>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</si>
  <si>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</si>
  <si>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</si>
  <si>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</si>
  <si>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</si>
  <si>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</si>
  <si>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</si>
  <si>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</si>
  <si>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</si>
  <si>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</si>
  <si>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</si>
  <si>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</si>
  <si>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</si>
  <si>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</si>
  <si>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</si>
  <si>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</si>
  <si>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</si>
  <si>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</si>
  <si>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</si>
  <si>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</si>
  <si>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</si>
  <si>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</si>
  <si>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</si>
  <si>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</si>
  <si>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</si>
  <si>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</si>
  <si>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</si>
  <si>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</si>
  <si>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</si>
  <si>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</si>
  <si>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</si>
  <si>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</si>
  <si>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</si>
  <si>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</si>
  <si>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</si>
  <si>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</si>
  <si>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</si>
  <si>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</si>
  <si>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</si>
  <si>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</si>
  <si>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</si>
  <si>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</si>
  <si>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</si>
  <si>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</si>
  <si>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</si>
  <si>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</si>
  <si>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</si>
  <si>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</si>
  <si>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</si>
  <si>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</si>
  <si>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</si>
  <si>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</si>
  <si>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</si>
  <si>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</si>
  <si>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</si>
  <si>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</si>
  <si>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</si>
  <si>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</si>
  <si>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</si>
  <si>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</si>
  <si>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</si>
  <si>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</si>
  <si>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</si>
  <si>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</si>
  <si>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</si>
  <si>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</si>
  <si>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</si>
  <si>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</si>
  <si>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</si>
  <si>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</si>
  <si>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</si>
  <si>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</si>
  <si>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</si>
  <si>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</si>
  <si>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</si>
  <si>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</si>
  <si>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</si>
  <si>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</si>
  <si>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</si>
  <si>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</si>
  <si>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</si>
  <si>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</si>
  <si>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</si>
  <si>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</si>
  <si>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</si>
  <si>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</si>
  <si>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</si>
  <si>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</si>
  <si>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</si>
  <si>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</si>
  <si>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</si>
  <si>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</si>
  <si>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</si>
  <si>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</si>
  <si>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</si>
  <si>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</si>
  <si>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</si>
  <si>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</si>
  <si>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</si>
  <si>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</si>
  <si>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</si>
  <si>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</si>
  <si>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</si>
  <si>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</si>
  <si>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</si>
  <si>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</si>
  <si>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</si>
  <si>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</si>
  <si>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</si>
  <si>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</si>
  <si>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</si>
  <si>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</si>
  <si>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</si>
  <si>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</si>
  <si>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</si>
  <si>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</si>
  <si>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</si>
  <si>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</si>
  <si>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</si>
  <si>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</si>
  <si>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</si>
  <si>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</si>
  <si>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</si>
  <si>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</si>
  <si>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</si>
  <si>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</si>
  <si>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</si>
  <si>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</si>
  <si>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</si>
  <si>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</si>
  <si>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</si>
  <si>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</si>
  <si>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</si>
  <si>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</si>
  <si>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</si>
  <si>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</si>
  <si>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</si>
  <si>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</si>
  <si>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</si>
  <si>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</si>
  <si>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</si>
  <si>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</si>
  <si>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</si>
  <si>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</si>
  <si>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</si>
  <si>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</si>
  <si>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</si>
  <si>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</si>
  <si>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</si>
  <si>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</si>
  <si>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</si>
  <si>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</si>
  <si>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</si>
  <si>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</si>
  <si>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</si>
  <si>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</si>
  <si>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</si>
  <si>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</si>
  <si>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</si>
  <si>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</si>
  <si>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</si>
  <si>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</si>
  <si>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</si>
  <si>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</si>
  <si>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</si>
  <si>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</si>
  <si>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</si>
  <si>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</si>
  <si>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</si>
  <si>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</si>
  <si>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</si>
  <si>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</si>
  <si>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</si>
  <si>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</si>
  <si>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</si>
  <si>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</si>
  <si>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</si>
  <si>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</si>
  <si>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</si>
  <si>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</si>
  <si>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</si>
  <si>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</si>
  <si>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</si>
  <si>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</si>
  <si>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</si>
  <si>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</si>
  <si>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</si>
  <si>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</si>
  <si>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</si>
  <si>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</si>
  <si>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</si>
  <si>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</si>
  <si>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</si>
  <si>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</si>
  <si>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</si>
  <si>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</si>
  <si>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</si>
  <si>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</si>
  <si>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</si>
  <si>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</si>
  <si>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</si>
  <si>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</si>
  <si>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</si>
  <si>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</si>
  <si>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</si>
  <si>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</si>
  <si>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</si>
  <si>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</si>
  <si>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</si>
  <si>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</si>
  <si>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</si>
  <si>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</si>
  <si>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</si>
  <si>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</si>
  <si>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</si>
  <si>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</si>
  <si>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</si>
  <si>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</si>
  <si>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</si>
  <si>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</si>
  <si>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</si>
  <si>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</si>
  <si>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</si>
  <si>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</si>
  <si>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</si>
  <si>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</si>
  <si>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</si>
  <si>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</si>
  <si>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</si>
  <si>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</si>
  <si>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</si>
  <si>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</si>
  <si>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</si>
  <si>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</si>
  <si>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</si>
  <si>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</si>
  <si>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</si>
  <si>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</si>
  <si>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</si>
  <si>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</si>
  <si>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</si>
  <si>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</si>
  <si>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</si>
  <si>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</si>
  <si>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</si>
  <si>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</si>
  <si>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</si>
  <si>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</si>
  <si>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</si>
  <si>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</si>
  <si>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</si>
  <si>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</si>
  <si>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</si>
  <si>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</si>
  <si>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</si>
  <si>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</si>
  <si>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</si>
  <si>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</si>
  <si>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</si>
  <si>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</si>
  <si>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</si>
  <si>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</si>
  <si>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</si>
  <si>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</si>
  <si>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</si>
  <si>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</si>
  <si>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</si>
  <si>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</si>
  <si>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</si>
  <si>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</si>
  <si>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</si>
  <si>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</si>
  <si>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</si>
  <si>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</si>
  <si>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</si>
  <si>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</si>
  <si>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</si>
  <si>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</si>
  <si>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</si>
  <si>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</si>
  <si>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</si>
  <si>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</si>
  <si>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</si>
  <si>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</si>
  <si>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</si>
  <si>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</si>
  <si>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</si>
  <si>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</si>
  <si>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</si>
  <si>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</si>
  <si>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</si>
  <si>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</si>
  <si>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</si>
  <si>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</si>
  <si>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</si>
  <si>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</si>
  <si>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</si>
  <si>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</si>
  <si>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</si>
  <si>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</si>
  <si>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</si>
  <si>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</si>
  <si>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</si>
  <si>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</si>
  <si>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</si>
  <si>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</si>
  <si>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</si>
  <si>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</si>
  <si>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</si>
  <si>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</si>
  <si>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</si>
  <si>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</si>
  <si>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</si>
  <si>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</si>
  <si>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</si>
  <si>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</si>
  <si>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</si>
  <si>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</si>
  <si>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</si>
  <si>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</si>
  <si>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</si>
  <si>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</si>
  <si>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</si>
  <si>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</si>
  <si>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</si>
  <si>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</si>
  <si>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</si>
  <si>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</si>
  <si>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</si>
  <si>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</si>
  <si>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</si>
  <si>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</si>
  <si>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</si>
  <si>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</si>
  <si>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</si>
  <si>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</si>
  <si>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</si>
  <si>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</si>
  <si>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</si>
  <si>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</si>
  <si>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</si>
  <si>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</si>
  <si>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</si>
  <si>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</si>
  <si>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</si>
  <si>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</si>
  <si>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</si>
  <si>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</si>
  <si>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</si>
  <si>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</si>
  <si>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</si>
  <si>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</si>
  <si>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</si>
  <si>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</si>
  <si>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</si>
  <si>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</si>
  <si>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</si>
  <si>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</si>
  <si>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</si>
  <si>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</si>
  <si>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</si>
  <si>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</si>
  <si>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</si>
  <si>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</si>
  <si>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</si>
  <si>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</si>
  <si>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</si>
  <si>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</si>
  <si>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</si>
  <si>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</si>
  <si>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</si>
  <si>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</si>
  <si>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</si>
  <si>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</si>
  <si>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</si>
  <si>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</si>
  <si>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</si>
  <si>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</si>
  <si>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</si>
  <si>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</si>
  <si>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</si>
  <si>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</si>
  <si>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</si>
  <si>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</si>
  <si>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</si>
  <si>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</si>
  <si>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</si>
  <si>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</si>
  <si>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</si>
  <si>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</si>
  <si>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</si>
  <si>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</si>
  <si>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</si>
  <si>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</si>
  <si>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</si>
  <si>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</si>
  <si>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</si>
  <si>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</si>
  <si>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</si>
  <si>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</si>
  <si>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</si>
  <si>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</si>
  <si>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</si>
  <si>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</si>
  <si>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</si>
  <si>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</si>
  <si>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</si>
  <si>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</si>
  <si>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</si>
  <si>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</si>
  <si>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</si>
  <si>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</si>
  <si>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</si>
  <si>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</si>
  <si>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</si>
  <si>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</si>
  <si>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</si>
  <si>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</si>
  <si>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</si>
  <si>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</si>
  <si>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</si>
  <si>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</si>
  <si>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</si>
  <si>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</si>
  <si>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</si>
  <si>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</si>
  <si>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</si>
  <si>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</si>
  <si>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</si>
  <si>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</si>
  <si>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</si>
  <si>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</si>
  <si>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</si>
  <si>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</si>
  <si>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</si>
  <si>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</si>
  <si>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</si>
  <si>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</si>
  <si>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</si>
  <si>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</si>
  <si>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</si>
  <si>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</si>
  <si>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</si>
  <si>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</si>
  <si>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</si>
  <si>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</si>
  <si>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</si>
  <si>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</si>
  <si>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</si>
  <si>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</si>
  <si>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</si>
  <si>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</si>
  <si>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</si>
  <si>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</si>
  <si>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</si>
  <si>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</si>
  <si>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</si>
  <si>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</si>
  <si>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</si>
  <si>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</si>
  <si>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</si>
  <si>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</si>
  <si>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</si>
  <si>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</si>
  <si>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</si>
  <si>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</si>
  <si>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</si>
  <si>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</si>
  <si>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</si>
  <si>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</si>
  <si>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</si>
  <si>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</si>
  <si>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</si>
  <si>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</si>
  <si>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</si>
  <si>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</si>
  <si>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</si>
  <si>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</si>
  <si>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</si>
  <si>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</si>
  <si>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</si>
  <si>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</si>
  <si>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</si>
  <si>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</si>
  <si>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</si>
  <si>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</si>
  <si>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</si>
  <si>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</si>
  <si>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</si>
  <si>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</si>
  <si>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</si>
  <si>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</si>
  <si>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</si>
  <si>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</si>
  <si>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</si>
  <si>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</si>
  <si>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</si>
  <si>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</si>
  <si>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</si>
  <si>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</si>
  <si>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</si>
  <si>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</si>
  <si>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</si>
  <si>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</si>
  <si>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</si>
  <si>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</si>
  <si>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</si>
  <si>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</si>
  <si>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</si>
  <si>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</si>
  <si>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</si>
  <si>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</si>
  <si>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</si>
  <si>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</si>
  <si>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</si>
  <si>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</si>
  <si>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</si>
  <si>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</si>
  <si>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</si>
  <si>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</si>
  <si>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</si>
  <si>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</si>
  <si>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</si>
  <si>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</si>
  <si>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</si>
  <si>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</si>
  <si>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</si>
  <si>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</si>
  <si>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</si>
  <si>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</si>
  <si>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</si>
  <si>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</si>
  <si>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</si>
  <si>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</si>
  <si>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</si>
  <si>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</si>
  <si>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</si>
  <si>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</si>
  <si>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</si>
  <si>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</si>
  <si>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</si>
  <si>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</si>
  <si>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</si>
  <si>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</si>
  <si>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</si>
  <si>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</si>
  <si>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</si>
  <si>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</si>
  <si>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</si>
  <si>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</si>
  <si>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</si>
  <si>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</si>
  <si>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</si>
  <si>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</si>
  <si>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</si>
  <si>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</si>
  <si>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</si>
  <si>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</si>
  <si>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</si>
  <si>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</si>
  <si>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</si>
  <si>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</si>
  <si>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</si>
  <si>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</si>
  <si>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</si>
  <si>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</si>
  <si>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</si>
  <si>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</si>
  <si>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</si>
  <si>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</si>
  <si>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</si>
  <si>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</si>
  <si>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</si>
  <si>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</si>
  <si>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</si>
  <si>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</si>
  <si>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</si>
  <si>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</si>
  <si>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</si>
  <si>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</si>
  <si>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</si>
  <si>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</si>
  <si>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</si>
  <si>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</si>
  <si>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</si>
  <si>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</si>
  <si>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</si>
  <si>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</si>
  <si>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</si>
  <si>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</si>
  <si>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</si>
  <si>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</si>
  <si>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</si>
  <si>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</si>
  <si>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</si>
  <si>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</si>
  <si>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</si>
  <si>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</si>
  <si>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</si>
  <si>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</si>
  <si>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</si>
  <si>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</si>
  <si>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</si>
  <si>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</si>
  <si>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</si>
  <si>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</si>
  <si>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</si>
  <si>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</si>
  <si>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</si>
  <si>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</si>
  <si>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</si>
  <si>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</si>
  <si>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</si>
  <si>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</si>
  <si>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</si>
  <si>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</si>
  <si>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</si>
  <si>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</si>
  <si>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</si>
  <si>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</si>
  <si>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</si>
  <si>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</si>
  <si>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</si>
  <si>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</si>
  <si>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</si>
  <si>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</si>
  <si>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</si>
  <si>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</si>
  <si>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</si>
  <si>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</si>
  <si>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</si>
  <si>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</si>
  <si>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</si>
  <si>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</si>
  <si>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</si>
  <si>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</si>
  <si>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</si>
  <si>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</si>
  <si>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</si>
  <si>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</si>
  <si>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</si>
  <si>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</si>
  <si>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</si>
  <si>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</si>
  <si>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</si>
  <si>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</si>
  <si>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</si>
  <si>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</si>
  <si>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</si>
  <si>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</si>
  <si>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</si>
  <si>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</si>
  <si>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</si>
  <si>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</si>
  <si>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</si>
  <si>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</si>
  <si>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</si>
  <si>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</si>
  <si>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</si>
  <si>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</si>
  <si>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</si>
  <si>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</si>
  <si>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</si>
  <si>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</si>
  <si>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</si>
  <si>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</si>
  <si>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</si>
  <si>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</si>
  <si>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</si>
  <si>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</si>
  <si>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</si>
  <si>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</si>
  <si>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</si>
  <si>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</si>
  <si>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</si>
  <si>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</si>
  <si>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</si>
  <si>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</si>
  <si>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</si>
  <si>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</si>
  <si>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</si>
  <si>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</si>
  <si>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</si>
  <si>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</si>
  <si>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</si>
  <si>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</si>
  <si>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</si>
  <si>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</si>
  <si>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</si>
  <si>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</si>
  <si>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</si>
  <si>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</si>
  <si>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</si>
  <si>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</si>
  <si>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</si>
  <si>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</si>
  <si>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</si>
  <si>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</si>
  <si>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</si>
  <si>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</si>
  <si>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</si>
  <si>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</si>
  <si>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</si>
  <si>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</si>
  <si>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</si>
  <si>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</si>
  <si>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</si>
  <si>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</si>
  <si>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</si>
  <si>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</si>
  <si>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</si>
  <si>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</si>
  <si>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</si>
  <si>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</si>
  <si>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</si>
  <si>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</si>
  <si>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</si>
  <si>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</si>
  <si>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</si>
  <si>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</si>
  <si>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</si>
  <si>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</si>
  <si>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</si>
  <si>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</si>
  <si>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</si>
  <si>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</si>
  <si>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</si>
  <si>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</si>
  <si>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</si>
  <si>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</si>
  <si>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</si>
  <si>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</si>
  <si>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</si>
  <si>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</si>
  <si>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</si>
  <si>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</si>
  <si>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</si>
  <si>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</si>
  <si>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</si>
  <si>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</si>
  <si>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</si>
  <si>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</si>
  <si>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</si>
  <si>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</si>
  <si>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</si>
  <si>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</si>
  <si>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</si>
  <si>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</si>
  <si>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</si>
  <si>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</si>
  <si>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</si>
  <si>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</si>
  <si>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</si>
  <si>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</si>
  <si>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</si>
  <si>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</si>
  <si>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</si>
  <si>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</si>
  <si>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</si>
  <si>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</si>
  <si>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</si>
  <si>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</si>
  <si>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</si>
  <si>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</si>
  <si>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</si>
  <si>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</si>
  <si>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</si>
  <si>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</si>
  <si>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</si>
  <si>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</si>
  <si>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</si>
  <si>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</si>
  <si>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</si>
  <si>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</si>
  <si>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</si>
  <si>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</si>
  <si>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</si>
  <si>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</si>
  <si>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</si>
  <si>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</si>
  <si>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</si>
  <si>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</si>
  <si>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</si>
  <si>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</si>
  <si>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</si>
  <si>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</si>
  <si>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</si>
  <si>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</si>
  <si>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</si>
  <si>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</si>
  <si>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</si>
  <si>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</si>
  <si>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</si>
  <si>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</si>
  <si>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</si>
  <si>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</si>
  <si>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</si>
  <si>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</si>
  <si>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</si>
  <si>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</si>
  <si>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</si>
  <si>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</si>
  <si>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</si>
  <si>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</si>
  <si>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</si>
  <si>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</si>
  <si>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</si>
  <si>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</si>
  <si>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</si>
  <si>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</si>
  <si>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</si>
  <si>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</si>
  <si>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</si>
  <si>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</si>
  <si>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</si>
  <si>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</si>
  <si>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</si>
  <si>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</si>
  <si>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</si>
  <si>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</si>
  <si>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</si>
  <si>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</si>
  <si>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</si>
  <si>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</si>
  <si>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</si>
  <si>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</si>
  <si>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</si>
  <si>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</si>
  <si>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</si>
  <si>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</si>
  <si>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</si>
  <si>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</si>
  <si>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</si>
  <si>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</si>
  <si>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</si>
  <si>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</si>
  <si>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</si>
  <si>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</si>
  <si>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</si>
  <si>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</si>
  <si>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</si>
  <si>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</si>
  <si>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</si>
  <si>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</si>
  <si>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</si>
  <si>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</si>
  <si>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</si>
  <si>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</si>
  <si>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</si>
  <si>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</si>
  <si>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</si>
  <si>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</si>
  <si>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</si>
  <si>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 xml:space="preserve"> Brookfield SREP III</t>
  </si>
  <si>
    <t>Blackstone Real Estate Partners IX</t>
  </si>
  <si>
    <t>Co Invest Antlia BSREP III</t>
  </si>
  <si>
    <t>Portfolio EDGE</t>
  </si>
  <si>
    <t>Waterton Residential P V XIII</t>
  </si>
  <si>
    <t>ACE IV*</t>
  </si>
  <si>
    <t>ADLS</t>
  </si>
  <si>
    <t>APCS LP*</t>
  </si>
  <si>
    <t>Apollo Fund IX</t>
  </si>
  <si>
    <t>Astorg VII</t>
  </si>
  <si>
    <t>Brookfield Capital Partners V</t>
  </si>
  <si>
    <t>Brookfield coinv JCI</t>
  </si>
  <si>
    <t>CDL II</t>
  </si>
  <si>
    <t>CMPVIIC</t>
  </si>
  <si>
    <t>Copenhagen Infrastructure III</t>
  </si>
  <si>
    <t>CRECH V</t>
  </si>
  <si>
    <t>EC   1</t>
  </si>
  <si>
    <t>EC   2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</si>
  <si>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</si>
  <si>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</si>
  <si>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</si>
  <si>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</si>
  <si>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</si>
  <si>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</si>
  <si>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</si>
  <si>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</si>
  <si>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</si>
  <si>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</si>
  <si>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</si>
  <si>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</si>
  <si>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</si>
  <si>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</si>
  <si>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</si>
  <si>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</si>
  <si>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</si>
  <si>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</si>
  <si>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</si>
  <si>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</si>
  <si>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</si>
  <si>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 IV</t>
  </si>
  <si>
    <t>PGCO IV Co mingled Fund SCSP</t>
  </si>
  <si>
    <t>SDPIII</t>
  </si>
  <si>
    <t>TDL IV</t>
  </si>
  <si>
    <t>Thoma Bravo Fund XIII</t>
  </si>
  <si>
    <t>Thoma Bravo Harbourvest B</t>
  </si>
  <si>
    <t>TPG Asia VII L.P</t>
  </si>
  <si>
    <t>Warburg Pincus China II L.P</t>
  </si>
  <si>
    <t>WSREDII</t>
  </si>
  <si>
    <t>REDHILL WARRANT</t>
  </si>
  <si>
    <t>52290</t>
  </si>
  <si>
    <t>₪ / מט"ח</t>
  </si>
  <si>
    <t>+ILS/-USD 3.4174 05-11-20 (10) -906</t>
  </si>
  <si>
    <t>10001116</t>
  </si>
  <si>
    <t>+ILS/-USD 3.4327 16-11-20 (10) -928</t>
  </si>
  <si>
    <t>10001114</t>
  </si>
  <si>
    <t>+ILS/-USD 3.4505 20-10-20 (10) -885</t>
  </si>
  <si>
    <t>10001105</t>
  </si>
  <si>
    <t>+ILS/-USD 3.45785 10-12-19 (10) -241.5</t>
  </si>
  <si>
    <t>10001119</t>
  </si>
  <si>
    <t>+ILS/-USD 3.458 10-09-20 (10) -810</t>
  </si>
  <si>
    <t>10001110</t>
  </si>
  <si>
    <t>+ILS/-USD 3.4672 07-07-20 (10) -600</t>
  </si>
  <si>
    <t>10001129</t>
  </si>
  <si>
    <t>+ILS/-USD 3.4673 14-07-20 (10) -627</t>
  </si>
  <si>
    <t>10001134</t>
  </si>
  <si>
    <t>+ILS/-USD 3.4711 27-11-19 (10) -224</t>
  </si>
  <si>
    <t>10001118</t>
  </si>
  <si>
    <t>+ILS/-USD 3.4807 22-01-20 (10) -223</t>
  </si>
  <si>
    <t>10001144</t>
  </si>
  <si>
    <t>+ILS/-USD 3.4867 06-02-20 (10) -403</t>
  </si>
  <si>
    <t>10001112</t>
  </si>
  <si>
    <t>+ILS/-USD 3.49 04-12-19 (10) -250</t>
  </si>
  <si>
    <t>10001122</t>
  </si>
  <si>
    <t>+ILS/-USD 3.4932 20-10-20 (10) -888</t>
  </si>
  <si>
    <t>10001093</t>
  </si>
  <si>
    <t>+ILS/-USD 3.4945 16-06-20 (93) -700</t>
  </si>
  <si>
    <t>10001103</t>
  </si>
  <si>
    <t>+ILS/-USD 3.497 19-02-20 (10) -352</t>
  </si>
  <si>
    <t>10001128</t>
  </si>
  <si>
    <t>+ILS/-USD 3.5018 26-02-20 (10) -342</t>
  </si>
  <si>
    <t>10001135</t>
  </si>
  <si>
    <t>+ILS/-USD 3.507 03-12-19 (10) -145</t>
  </si>
  <si>
    <t>10001136</t>
  </si>
  <si>
    <t>+ILS/-USD 3.5072 20-10-20 (10) -873</t>
  </si>
  <si>
    <t>10001090</t>
  </si>
  <si>
    <t>+ILS/-USD 3.51 12-05-20 (10) -707</t>
  </si>
  <si>
    <t>10001073</t>
  </si>
  <si>
    <t>+ILS/-USD 3.5106 13-02-20 (10) -314</t>
  </si>
  <si>
    <t>10001132</t>
  </si>
  <si>
    <t>+ILS/-USD 3.5136 19-05-20 (10) -714</t>
  </si>
  <si>
    <t>10001069</t>
  </si>
  <si>
    <t>+ILS/-USD 3.5149 12-12-19 (10) -191</t>
  </si>
  <si>
    <t>10001130</t>
  </si>
  <si>
    <t>+ILS/-USD 3.5221 20-11-19 (10) -204</t>
  </si>
  <si>
    <t>10001123</t>
  </si>
  <si>
    <t>+ILS/-USD 3.5234 16-06-20 (10) -796</t>
  </si>
  <si>
    <t>10001065</t>
  </si>
  <si>
    <t>+ILS/-USD 3.53 18-06-20 (10) -680</t>
  </si>
  <si>
    <t>10001089</t>
  </si>
  <si>
    <t>+ILS/-USD 3.5303 16-06-20 (10) -787</t>
  </si>
  <si>
    <t>10001063</t>
  </si>
  <si>
    <t>+ILS/-USD 3.5335 28-05-20 (10) -696</t>
  </si>
  <si>
    <t>10001081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</si>
  <si>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</si>
  <si>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</si>
  <si>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</si>
  <si>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</si>
  <si>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</si>
  <si>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</si>
  <si>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</si>
  <si>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</si>
  <si>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</si>
  <si>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</si>
  <si>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</si>
  <si>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</si>
  <si>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</si>
  <si>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</si>
  <si>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</si>
  <si>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</si>
  <si>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</si>
  <si>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</si>
  <si>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</si>
  <si>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</si>
  <si>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</si>
  <si>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</si>
  <si>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</si>
  <si>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</si>
  <si>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</si>
  <si>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1.10485 25-11-19 (10) +49.5</t>
  </si>
  <si>
    <t>10001141</t>
  </si>
  <si>
    <t>+EUR/-USD 1.11525 25-11-19 (10) +77.5</t>
  </si>
  <si>
    <t>10001124</t>
  </si>
  <si>
    <t>+USD/-CAD 1.3072 18-02-20 (10) -38</t>
  </si>
  <si>
    <t>10001096</t>
  </si>
  <si>
    <t>+USD/-CAD 1.33546 09-01-20 (10) -49.4</t>
  </si>
  <si>
    <t>10001067</t>
  </si>
  <si>
    <t>+USD/-EUR 1.13263 25-11-19 (10) +171.3</t>
  </si>
  <si>
    <t>10001062</t>
  </si>
  <si>
    <t>+USD/-EUR 1.14503 20-04-20 (10) +238.3</t>
  </si>
  <si>
    <t>10001107</t>
  </si>
  <si>
    <t>+USD/-EUR 1.14689 27-04-20 (10) +254.9</t>
  </si>
  <si>
    <t>10001102</t>
  </si>
  <si>
    <t>+USD/-EUR 1.147715 30-03-20 (10) +239.15</t>
  </si>
  <si>
    <t>10001079</t>
  </si>
  <si>
    <t>+USD/-EUR 1.14923 24-02-20 (10) +204.3</t>
  </si>
  <si>
    <t>10001083</t>
  </si>
  <si>
    <t>+USD/-EUR 1.15135 13-01-20 (10) +189.5</t>
  </si>
  <si>
    <t>10001071</t>
  </si>
  <si>
    <t>+USD/-EUR 1.1516 27-01-20 (10) +198</t>
  </si>
  <si>
    <t>10001074</t>
  </si>
  <si>
    <t>+USD/-EUR 1.1595 27-04-20 (10) +252</t>
  </si>
  <si>
    <t>10001094</t>
  </si>
  <si>
    <t>+USD/-EUR 1.16395 27-04-20 (10) +249.5</t>
  </si>
  <si>
    <t>10001086</t>
  </si>
  <si>
    <t>+USD/-GBP 1.2124 07-10-19 (10) +28</t>
  </si>
  <si>
    <t>10001120</t>
  </si>
  <si>
    <t>+USD/-GBP 1.25355 02-03-20 (10) +118.5</t>
  </si>
  <si>
    <t>10001108</t>
  </si>
  <si>
    <t>+USD/-GBP 1.26118 02-03-20 (10) +117.8</t>
  </si>
  <si>
    <t>10001113</t>
  </si>
  <si>
    <t>+USD/-GBP 1.28271 02-03-20 (10) +117.1</t>
  </si>
  <si>
    <t>10001092</t>
  </si>
  <si>
    <t>+USD/-GBP 1.31674 07-10-19 (10) +101.4</t>
  </si>
  <si>
    <t>10001044</t>
  </si>
  <si>
    <t>+USD/-JPY 105.635 05-11-19 (10) -46.5</t>
  </si>
  <si>
    <t>10001126</t>
  </si>
  <si>
    <t>+USD/-JPY 106.825 10-02-20 (10) -184.5</t>
  </si>
  <si>
    <t>10001077</t>
  </si>
  <si>
    <t>+USD/-JPY 109.376 05-11-19 (10) -175.4</t>
  </si>
  <si>
    <t>10001027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</si>
  <si>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</si>
  <si>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</si>
  <si>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</si>
  <si>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</si>
  <si>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</si>
  <si>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</si>
  <si>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</si>
  <si>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</si>
  <si>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</si>
  <si>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</si>
  <si>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</si>
  <si>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</si>
  <si>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</si>
  <si>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</si>
  <si>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</si>
  <si>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</si>
  <si>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</si>
  <si>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30120000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</si>
  <si>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</si>
  <si>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</si>
  <si>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</si>
  <si>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</si>
  <si>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</si>
  <si>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</si>
  <si>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</si>
  <si>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</si>
  <si>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</si>
  <si>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</si>
  <si>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</si>
  <si>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</si>
  <si>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</si>
  <si>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</si>
  <si>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</si>
  <si>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</si>
  <si>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</si>
  <si>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</si>
  <si>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</si>
  <si>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</si>
  <si>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</si>
  <si>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</si>
  <si>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</si>
  <si>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</si>
  <si>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</si>
  <si>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דירוג פנימי</t>
  </si>
  <si>
    <t>מ.בטחון סחיר לאומי</t>
  </si>
  <si>
    <t>75001121</t>
  </si>
  <si>
    <t>AA</t>
  </si>
  <si>
    <t>לא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</si>
  <si>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</si>
  <si>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</si>
  <si>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</si>
  <si>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</si>
  <si>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</si>
  <si>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</si>
  <si>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</si>
  <si>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</si>
  <si>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</si>
  <si>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</si>
  <si>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</si>
  <si>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</si>
  <si>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</si>
  <si>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</si>
  <si>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</si>
  <si>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</si>
  <si>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</si>
  <si>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</si>
  <si>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</si>
  <si>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</si>
  <si>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</si>
  <si>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</si>
  <si>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</si>
  <si>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</si>
  <si>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</si>
  <si>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</si>
  <si>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</si>
  <si>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</si>
  <si>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</si>
  <si>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</si>
  <si>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</si>
  <si>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</si>
  <si>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</si>
  <si>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</si>
  <si>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</si>
  <si>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</si>
  <si>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</si>
  <si>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</si>
  <si>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</si>
  <si>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</si>
  <si>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</si>
  <si>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</si>
  <si>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</si>
  <si>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</si>
  <si>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</si>
  <si>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</si>
  <si>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</si>
  <si>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</si>
  <si>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</si>
  <si>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</si>
  <si>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</si>
  <si>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</si>
  <si>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</si>
  <si>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</si>
  <si>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</si>
  <si>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</si>
  <si>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</si>
  <si>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</si>
  <si>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508506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</si>
  <si>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</si>
  <si>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</si>
  <si>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</si>
  <si>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</si>
  <si>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</si>
  <si>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</si>
  <si>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</si>
  <si>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</si>
  <si>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</si>
  <si>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</si>
  <si>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</si>
  <si>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30/092019</t>
  </si>
  <si>
    <t>זבוטינסקי פינת בן גוריון, בני ברק</t>
  </si>
  <si>
    <t>קרדן אן.וי אגח ב חש 2/18</t>
  </si>
  <si>
    <t>1143270</t>
  </si>
  <si>
    <t>SPXW 1019 P2750</t>
  </si>
  <si>
    <t>השכרה</t>
  </si>
  <si>
    <t>tene growth capital IV</t>
  </si>
  <si>
    <t>סה"כ יתרות התחייבות להשקעה</t>
  </si>
  <si>
    <t>סה"כ בחו"ל</t>
  </si>
  <si>
    <t>ACE IV</t>
  </si>
  <si>
    <t xml:space="preserve">ADLS </t>
  </si>
  <si>
    <t>ADLS  co-inv</t>
  </si>
  <si>
    <t>Advent International GPE IX L.P</t>
  </si>
  <si>
    <t>Arclight Energy Partners Fund VII L.P</t>
  </si>
  <si>
    <t>ARES private credit solutions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</si>
  <si>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</si>
  <si>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</si>
  <si>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</si>
  <si>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</si>
  <si>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</si>
  <si>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</si>
  <si>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GIP GEMINI FUND CAYMAN FEEDER</t>
  </si>
  <si>
    <t>GLOBAL INFRASTRUCTURE PARTNERS IV</t>
  </si>
  <si>
    <t>harbourvest part' co inv fund IV (Tranche B)</t>
  </si>
  <si>
    <t>ICG SDP III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</si>
  <si>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</si>
  <si>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</si>
  <si>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</si>
  <si>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</si>
  <si>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</si>
  <si>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</si>
  <si>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</si>
  <si>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</si>
  <si>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</si>
  <si>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 CREDIT SOLUTIONS IV</t>
  </si>
  <si>
    <t>PGCO IV Co-mingled Fund SCSP</t>
  </si>
  <si>
    <t>Reality IV</t>
  </si>
  <si>
    <t>Sun Capital Partners  harbourvest B</t>
  </si>
  <si>
    <t>SVB IX</t>
  </si>
  <si>
    <t xml:space="preserve">TDLIV </t>
  </si>
  <si>
    <t>TPG ASIA VII L.P</t>
  </si>
  <si>
    <t>Vintage Fund of Funds (access) V</t>
  </si>
  <si>
    <t>VINTAGE MIGDAL CO-INVESTMENT II LP</t>
  </si>
  <si>
    <t>waterton</t>
  </si>
  <si>
    <t xml:space="preserve">WSREDII </t>
  </si>
  <si>
    <t>פורוורד ריבית</t>
  </si>
  <si>
    <t>מובטחות משכנתא - גורם 01</t>
  </si>
  <si>
    <t>בבטחונות אחרים - גורם 144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</si>
  <si>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</si>
  <si>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</si>
  <si>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</si>
  <si>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</si>
  <si>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</si>
  <si>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</si>
  <si>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</si>
  <si>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</si>
  <si>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</si>
  <si>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</si>
  <si>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</si>
  <si>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</si>
  <si>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</si>
  <si>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</si>
  <si>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</si>
  <si>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137</t>
  </si>
  <si>
    <t>בבטחונות אחרים - גורם 131</t>
  </si>
  <si>
    <t>בבטחונות אחרים - גורם 143</t>
  </si>
  <si>
    <t>בבטחונות אחרים - גורם 138</t>
  </si>
  <si>
    <t>בבטחונות אחרים - גורם 142</t>
  </si>
  <si>
    <t>גורם 137</t>
  </si>
  <si>
    <t>גורם 143</t>
  </si>
  <si>
    <t>גורם 138</t>
  </si>
  <si>
    <t>גורם 142</t>
  </si>
  <si>
    <t xml:space="preserve"> גורם 111 </t>
  </si>
  <si>
    <t xml:space="preserve"> גורם 98 </t>
  </si>
  <si>
    <t xml:space="preserve"> גורם 105 </t>
  </si>
  <si>
    <t xml:space="preserve"> גורם 145 </t>
  </si>
  <si>
    <t xml:space="preserve"> גורם 144 </t>
  </si>
  <si>
    <t xml:space="preserve"> גורם 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</si>
</sst>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34" fillId="0" borderId="0"/>
    <xf numFmtId="9" fontId="3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2" fontId="31" fillId="0" borderId="0" xfId="0" applyNumberFormat="1" applyFont="1" applyFill="1" applyBorder="1" applyAlignment="1">
      <alignment horizontal="right"/>
    </xf>
    <xf numFmtId="164" fontId="30" fillId="0" borderId="0" xfId="13" applyFont="1" applyFill="1" applyBorder="1" applyAlignment="1">
      <alignment horizontal="right"/>
    </xf>
    <xf numFmtId="0" fontId="33" fillId="0" borderId="0" xfId="0" applyFont="1" applyFill="1"/>
    <xf numFmtId="10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49" fontId="31" fillId="0" borderId="0" xfId="0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10" fontId="31" fillId="0" borderId="0" xfId="14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2" fillId="0" borderId="0" xfId="15" applyAlignment="1">
      <alignment horizontal="right"/>
    </xf>
    <xf numFmtId="170" fontId="2" fillId="0" borderId="0" xfId="16" applyNumberFormat="1" applyFont="1"/>
    <xf numFmtId="14" fontId="2" fillId="0" borderId="0" xfId="15" applyNumberFormat="1"/>
    <xf numFmtId="14" fontId="1" fillId="0" borderId="0" xfId="17" applyNumberFormat="1"/>
    <xf numFmtId="14" fontId="1" fillId="0" borderId="0" xfId="17" applyNumberFormat="1"/>
    <xf numFmtId="164" fontId="7" fillId="0" borderId="31" xfId="13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14" fontId="25" fillId="0" borderId="0" xfId="7" applyNumberFormat="1" applyFont="1" applyFill="1" applyBorder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20">
    <cellStyle name="Comma" xfId="13" builtinId="3"/>
    <cellStyle name="Comma 2" xfId="1"/>
    <cellStyle name="Comma 4" xfId="16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4" xfId="12"/>
    <cellStyle name="Normal 5" xfId="17"/>
    <cellStyle name="Normal_2007-16618" xfId="7"/>
    <cellStyle name="Normal_יתרת התחייבות להשקעה" xfId="15"/>
    <cellStyle name="Percent" xfId="14" builtinId="5"/>
    <cellStyle name="Percent 2" xfId="8"/>
    <cellStyle name="Percent 3" xfId="19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9-19/31.10.19/&#1511;&#1489;&#1510;&#1497;&#1501;%20&#1500;&#1491;&#1497;&#1493;&#1493;&#1495;%2009-19/&#1488;&#1497;&#1513;&#1497;&#1514;%2009-19/512237744_p8802_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1307417.7283608746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191</v>
      </c>
      <c r="C1" s="78" t="s" vm="1">
        <v>269</v>
      </c>
    </row>
    <row r="2" spans="1:24">
      <c r="B2" s="57" t="s">
        <v>190</v>
      </c>
      <c r="C2" s="78" t="s">
        <v>270</v>
      </c>
    </row>
    <row r="3" spans="1:24">
      <c r="B3" s="57" t="s">
        <v>192</v>
      </c>
      <c r="C3" s="78" t="s">
        <v>271</v>
      </c>
    </row>
    <row r="4" spans="1:24">
      <c r="B4" s="57" t="s">
        <v>193</v>
      </c>
      <c r="C4" s="78">
        <v>8802</v>
      </c>
    </row>
    <row r="6" spans="1:24" ht="26.25" customHeight="1">
      <c r="B6" s="150" t="s">
        <v>207</v>
      </c>
      <c r="C6" s="151"/>
      <c r="D6" s="152"/>
    </row>
    <row r="7" spans="1:24" s="10" customFormat="1">
      <c r="B7" s="23"/>
      <c r="C7" s="24" t="s">
        <v>122</v>
      </c>
      <c r="D7" s="25" t="s">
        <v>120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255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206</v>
      </c>
      <c r="C10" s="118">
        <f>C11+C12+C23+C33+C35+C37</f>
        <v>1307417.7283608746</v>
      </c>
      <c r="D10" s="119">
        <f>C10/$C$42</f>
        <v>1</v>
      </c>
    </row>
    <row r="11" spans="1:24">
      <c r="A11" s="45" t="s">
        <v>153</v>
      </c>
      <c r="B11" s="29" t="s">
        <v>208</v>
      </c>
      <c r="C11" s="118">
        <f>מזומנים!J10</f>
        <v>123725.6599733106</v>
      </c>
      <c r="D11" s="119">
        <f>C11/$C$42</f>
        <v>9.463361042872423E-2</v>
      </c>
    </row>
    <row r="12" spans="1:24">
      <c r="B12" s="29" t="s">
        <v>209</v>
      </c>
      <c r="C12" s="118">
        <f>C13+C15+C16+C17+C18+C19+C20+C21</f>
        <v>742318.04699796205</v>
      </c>
      <c r="D12" s="119">
        <f>C12/$C$42</f>
        <v>0.56777419404325746</v>
      </c>
    </row>
    <row r="13" spans="1:24">
      <c r="A13" s="55" t="s">
        <v>153</v>
      </c>
      <c r="B13" s="30" t="s">
        <v>77</v>
      </c>
      <c r="C13" s="118">
        <f>'תעודות התחייבות ממשלתיות'!O11</f>
        <v>157361.50284419596</v>
      </c>
      <c r="D13" s="119">
        <f>C13/$C$42</f>
        <v>0.12036053927575388</v>
      </c>
    </row>
    <row r="14" spans="1:24">
      <c r="A14" s="55" t="s">
        <v>153</v>
      </c>
      <c r="B14" s="30" t="s">
        <v>78</v>
      </c>
      <c r="C14" s="118" t="s" vm="2">
        <v>2231</v>
      </c>
      <c r="D14" s="119" t="s" vm="3">
        <v>2231</v>
      </c>
    </row>
    <row r="15" spans="1:24">
      <c r="A15" s="55" t="s">
        <v>153</v>
      </c>
      <c r="B15" s="30" t="s">
        <v>79</v>
      </c>
      <c r="C15" s="118">
        <f>'אג"ח קונצרני'!R11</f>
        <v>249128.26635931397</v>
      </c>
      <c r="D15" s="119">
        <f t="shared" ref="D15:D21" si="0">C15/$C$42</f>
        <v>0.19054986096268489</v>
      </c>
    </row>
    <row r="16" spans="1:24">
      <c r="A16" s="55" t="s">
        <v>153</v>
      </c>
      <c r="B16" s="30" t="s">
        <v>80</v>
      </c>
      <c r="C16" s="118">
        <f>מניות!L11</f>
        <v>171978.82023694611</v>
      </c>
      <c r="D16" s="119">
        <f t="shared" si="0"/>
        <v>0.13154083542415937</v>
      </c>
    </row>
    <row r="17" spans="1:4">
      <c r="A17" s="55" t="s">
        <v>153</v>
      </c>
      <c r="B17" s="30" t="s">
        <v>81</v>
      </c>
      <c r="C17" s="118">
        <f>'תעודות סל'!K11</f>
        <v>120305.306719644</v>
      </c>
      <c r="D17" s="119">
        <f t="shared" si="0"/>
        <v>9.2017496864198259E-2</v>
      </c>
    </row>
    <row r="18" spans="1:4">
      <c r="A18" s="55" t="s">
        <v>153</v>
      </c>
      <c r="B18" s="30" t="s">
        <v>82</v>
      </c>
      <c r="C18" s="118">
        <f>'קרנות נאמנות'!L11</f>
        <v>43364.957516179995</v>
      </c>
      <c r="D18" s="119">
        <f t="shared" si="0"/>
        <v>3.3168402550688349E-2</v>
      </c>
    </row>
    <row r="19" spans="1:4">
      <c r="A19" s="55" t="s">
        <v>153</v>
      </c>
      <c r="B19" s="30" t="s">
        <v>83</v>
      </c>
      <c r="C19" s="118">
        <f>'כתבי אופציה'!I11</f>
        <v>13.866856571999996</v>
      </c>
      <c r="D19" s="119">
        <f t="shared" si="0"/>
        <v>1.0606293819638687E-5</v>
      </c>
    </row>
    <row r="20" spans="1:4">
      <c r="A20" s="55" t="s">
        <v>153</v>
      </c>
      <c r="B20" s="30" t="s">
        <v>84</v>
      </c>
      <c r="C20" s="118">
        <f>אופציות!I11</f>
        <v>925.06127521099961</v>
      </c>
      <c r="D20" s="119">
        <f t="shared" si="0"/>
        <v>7.0754836434011039E-4</v>
      </c>
    </row>
    <row r="21" spans="1:4">
      <c r="A21" s="55" t="s">
        <v>153</v>
      </c>
      <c r="B21" s="30" t="s">
        <v>85</v>
      </c>
      <c r="C21" s="118">
        <f>'חוזים עתידיים'!I11</f>
        <v>-759.73481010100011</v>
      </c>
      <c r="D21" s="119">
        <f t="shared" si="0"/>
        <v>-5.8109569238707574E-4</v>
      </c>
    </row>
    <row r="22" spans="1:4">
      <c r="A22" s="55" t="s">
        <v>153</v>
      </c>
      <c r="B22" s="30" t="s">
        <v>86</v>
      </c>
      <c r="C22" s="118" t="s" vm="4">
        <v>2231</v>
      </c>
      <c r="D22" s="119" t="s" vm="5">
        <v>2231</v>
      </c>
    </row>
    <row r="23" spans="1:4">
      <c r="B23" s="29" t="s">
        <v>210</v>
      </c>
      <c r="C23" s="118">
        <f>C24+C26+C27+C28+C29+C31</f>
        <v>399640.67644150188</v>
      </c>
      <c r="D23" s="119">
        <f>C23/$C$42</f>
        <v>0.30567175874426628</v>
      </c>
    </row>
    <row r="24" spans="1:4">
      <c r="A24" s="55" t="s">
        <v>153</v>
      </c>
      <c r="B24" s="30" t="s">
        <v>87</v>
      </c>
      <c r="C24" s="118">
        <f>'לא סחיר- תעודות התחייבות ממשלתי'!M11</f>
        <v>349306.03627999988</v>
      </c>
      <c r="D24" s="119">
        <f>C24/$C$42</f>
        <v>0.26717247953944229</v>
      </c>
    </row>
    <row r="25" spans="1:4">
      <c r="A25" s="55" t="s">
        <v>153</v>
      </c>
      <c r="B25" s="30" t="s">
        <v>88</v>
      </c>
      <c r="C25" s="118" t="s" vm="6">
        <v>2231</v>
      </c>
      <c r="D25" s="119" t="s" vm="7">
        <v>2231</v>
      </c>
    </row>
    <row r="26" spans="1:4">
      <c r="A26" s="55" t="s">
        <v>153</v>
      </c>
      <c r="B26" s="30" t="s">
        <v>79</v>
      </c>
      <c r="C26" s="118">
        <f>'לא סחיר - אג"ח קונצרני'!P11</f>
        <v>8581.8132799999967</v>
      </c>
      <c r="D26" s="119">
        <f>C26/$C$42</f>
        <v>6.5639413431842625E-3</v>
      </c>
    </row>
    <row r="27" spans="1:4">
      <c r="A27" s="55" t="s">
        <v>153</v>
      </c>
      <c r="B27" s="30" t="s">
        <v>89</v>
      </c>
      <c r="C27" s="118">
        <f>'לא סחיר - מניות'!J11</f>
        <v>14331.974349999999</v>
      </c>
      <c r="D27" s="119">
        <f>C27/$C$42</f>
        <v>1.09620468187839E-2</v>
      </c>
    </row>
    <row r="28" spans="1:4">
      <c r="A28" s="55" t="s">
        <v>153</v>
      </c>
      <c r="B28" s="30" t="s">
        <v>90</v>
      </c>
      <c r="C28" s="118">
        <f>'לא סחיר - קרנות השקעה'!H11</f>
        <v>25175.728460000002</v>
      </c>
      <c r="D28" s="119">
        <f>C28/$C$42</f>
        <v>1.9256070889877804E-2</v>
      </c>
    </row>
    <row r="29" spans="1:4">
      <c r="A29" s="55" t="s">
        <v>153</v>
      </c>
      <c r="B29" s="30" t="s">
        <v>91</v>
      </c>
      <c r="C29" s="118">
        <f>'לא סחיר - כתבי אופציה'!I11</f>
        <v>5.1500000000000001E-3</v>
      </c>
      <c r="D29" s="119">
        <f>C29/$C$42</f>
        <v>3.9390623886189896E-9</v>
      </c>
    </row>
    <row r="30" spans="1:4">
      <c r="A30" s="55" t="s">
        <v>153</v>
      </c>
      <c r="B30" s="30" t="s">
        <v>233</v>
      </c>
      <c r="C30" s="118" t="s" vm="8">
        <v>2231</v>
      </c>
      <c r="D30" s="119" t="s" vm="9">
        <v>2231</v>
      </c>
    </row>
    <row r="31" spans="1:4">
      <c r="A31" s="55" t="s">
        <v>153</v>
      </c>
      <c r="B31" s="30" t="s">
        <v>116</v>
      </c>
      <c r="C31" s="118">
        <f>'לא סחיר - חוזים עתידיים'!I11</f>
        <v>2245.1189215019999</v>
      </c>
      <c r="D31" s="119">
        <f>C31/$C$42</f>
        <v>1.7172162139156035E-3</v>
      </c>
    </row>
    <row r="32" spans="1:4">
      <c r="A32" s="55" t="s">
        <v>153</v>
      </c>
      <c r="B32" s="30" t="s">
        <v>92</v>
      </c>
      <c r="C32" s="118" t="s" vm="10">
        <v>2231</v>
      </c>
      <c r="D32" s="119" t="s" vm="11">
        <v>2231</v>
      </c>
    </row>
    <row r="33" spans="1:4">
      <c r="A33" s="55" t="s">
        <v>153</v>
      </c>
      <c r="B33" s="29" t="s">
        <v>211</v>
      </c>
      <c r="C33" s="118">
        <f>הלוואות!O10</f>
        <v>29306.157209999998</v>
      </c>
      <c r="D33" s="119">
        <f>C33/$C$42</f>
        <v>2.2415297402109943E-2</v>
      </c>
    </row>
    <row r="34" spans="1:4">
      <c r="A34" s="55" t="s">
        <v>153</v>
      </c>
      <c r="B34" s="29" t="s">
        <v>212</v>
      </c>
      <c r="C34" s="118" t="s" vm="12">
        <v>2231</v>
      </c>
      <c r="D34" s="119" t="s" vm="13">
        <v>2231</v>
      </c>
    </row>
    <row r="35" spans="1:4">
      <c r="A35" s="55" t="s">
        <v>153</v>
      </c>
      <c r="B35" s="29" t="s">
        <v>213</v>
      </c>
      <c r="C35" s="118">
        <f>'זכויות מקרקעין'!G10</f>
        <v>12409.829329999999</v>
      </c>
      <c r="D35" s="119">
        <f>C35/$C$42</f>
        <v>9.4918625170842316E-3</v>
      </c>
    </row>
    <row r="36" spans="1:4">
      <c r="A36" s="55" t="s">
        <v>153</v>
      </c>
      <c r="B36" s="56" t="s">
        <v>214</v>
      </c>
      <c r="C36" s="118" t="s" vm="14">
        <v>2231</v>
      </c>
      <c r="D36" s="119" t="s" vm="15">
        <v>2231</v>
      </c>
    </row>
    <row r="37" spans="1:4">
      <c r="A37" s="55" t="s">
        <v>153</v>
      </c>
      <c r="B37" s="29" t="s">
        <v>215</v>
      </c>
      <c r="C37" s="118">
        <f>'השקעות אחרות '!I10</f>
        <v>17.358408099999998</v>
      </c>
      <c r="D37" s="119">
        <f>C37/$C$42</f>
        <v>1.3276864557865867E-5</v>
      </c>
    </row>
    <row r="38" spans="1:4">
      <c r="A38" s="55"/>
      <c r="B38" s="68" t="s">
        <v>217</v>
      </c>
      <c r="C38" s="118">
        <v>0</v>
      </c>
      <c r="D38" s="119">
        <f>C38/$C$42</f>
        <v>0</v>
      </c>
    </row>
    <row r="39" spans="1:4">
      <c r="A39" s="55" t="s">
        <v>153</v>
      </c>
      <c r="B39" s="69" t="s">
        <v>218</v>
      </c>
      <c r="C39" s="118" t="s" vm="16">
        <v>2231</v>
      </c>
      <c r="D39" s="119" t="s" vm="17">
        <v>2231</v>
      </c>
    </row>
    <row r="40" spans="1:4">
      <c r="A40" s="55" t="s">
        <v>153</v>
      </c>
      <c r="B40" s="69" t="s">
        <v>253</v>
      </c>
      <c r="C40" s="118" t="s" vm="18">
        <v>2231</v>
      </c>
      <c r="D40" s="119" t="s" vm="19">
        <v>2231</v>
      </c>
    </row>
    <row r="41" spans="1:4">
      <c r="A41" s="55" t="s">
        <v>153</v>
      </c>
      <c r="B41" s="69" t="s">
        <v>219</v>
      </c>
      <c r="C41" s="118" t="s" vm="20">
        <v>2231</v>
      </c>
      <c r="D41" s="119" t="s" vm="21">
        <v>2231</v>
      </c>
    </row>
    <row r="42" spans="1:4">
      <c r="B42" s="69" t="s">
        <v>93</v>
      </c>
      <c r="C42" s="118">
        <f>C38+C10</f>
        <v>1307417.7283608746</v>
      </c>
      <c r="D42" s="119">
        <f>C42/$C$42</f>
        <v>1</v>
      </c>
    </row>
    <row r="43" spans="1:4">
      <c r="A43" s="55" t="s">
        <v>153</v>
      </c>
      <c r="B43" s="69" t="s">
        <v>216</v>
      </c>
      <c r="C43" s="144">
        <f>'יתרת התחייבות להשקעה'!C10</f>
        <v>37032.6</v>
      </c>
      <c r="D43" s="119"/>
    </row>
    <row r="44" spans="1:4">
      <c r="B44" s="6" t="s">
        <v>121</v>
      </c>
    </row>
    <row r="45" spans="1:4">
      <c r="C45" s="75" t="s">
        <v>198</v>
      </c>
      <c r="D45" s="36" t="s">
        <v>115</v>
      </c>
    </row>
    <row r="46" spans="1:4">
      <c r="C46" s="76" t="s">
        <v>1</v>
      </c>
      <c r="D46" s="25" t="s">
        <v>2</v>
      </c>
    </row>
    <row r="47" spans="1:4">
      <c r="C47" s="120" t="s">
        <v>179</v>
      </c>
      <c r="D47" s="121" vm="22">
        <v>2.3548</v>
      </c>
    </row>
    <row r="48" spans="1:4">
      <c r="C48" s="120" t="s">
        <v>188</v>
      </c>
      <c r="D48" s="121">
        <v>0.83869258376086908</v>
      </c>
    </row>
    <row r="49" spans="2:4">
      <c r="C49" s="120" t="s">
        <v>184</v>
      </c>
      <c r="D49" s="121" vm="23">
        <v>2.6267</v>
      </c>
    </row>
    <row r="50" spans="2:4">
      <c r="B50" s="12"/>
      <c r="C50" s="120" t="s">
        <v>1612</v>
      </c>
      <c r="D50" s="121" vm="24">
        <v>3.5068000000000001</v>
      </c>
    </row>
    <row r="51" spans="2:4">
      <c r="C51" s="120" t="s">
        <v>177</v>
      </c>
      <c r="D51" s="121" vm="25">
        <v>3.8050000000000002</v>
      </c>
    </row>
    <row r="52" spans="2:4">
      <c r="C52" s="120" t="s">
        <v>178</v>
      </c>
      <c r="D52" s="121" vm="26">
        <v>4.28</v>
      </c>
    </row>
    <row r="53" spans="2:4">
      <c r="C53" s="120" t="s">
        <v>180</v>
      </c>
      <c r="D53" s="121">
        <v>0.44418364353050732</v>
      </c>
    </row>
    <row r="54" spans="2:4">
      <c r="C54" s="120" t="s">
        <v>185</v>
      </c>
      <c r="D54" s="121" vm="27">
        <v>3.2280000000000002</v>
      </c>
    </row>
    <row r="55" spans="2:4">
      <c r="C55" s="120" t="s">
        <v>186</v>
      </c>
      <c r="D55" s="121">
        <v>0.17644227114950975</v>
      </c>
    </row>
    <row r="56" spans="2:4">
      <c r="C56" s="120" t="s">
        <v>183</v>
      </c>
      <c r="D56" s="121" vm="28">
        <v>0.50960000000000005</v>
      </c>
    </row>
    <row r="57" spans="2:4">
      <c r="C57" s="120" t="s">
        <v>2232</v>
      </c>
      <c r="D57" s="121">
        <v>2.1804284000000003</v>
      </c>
    </row>
    <row r="58" spans="2:4">
      <c r="C58" s="120" t="s">
        <v>182</v>
      </c>
      <c r="D58" s="121" vm="29">
        <v>0.35620000000000002</v>
      </c>
    </row>
    <row r="59" spans="2:4">
      <c r="C59" s="120" t="s">
        <v>175</v>
      </c>
      <c r="D59" s="121" vm="30">
        <v>3.4820000000000002</v>
      </c>
    </row>
    <row r="60" spans="2:4">
      <c r="C60" s="120" t="s">
        <v>189</v>
      </c>
      <c r="D60" s="121" vm="31">
        <v>0.23089999999999999</v>
      </c>
    </row>
    <row r="61" spans="2:4">
      <c r="C61" s="120" t="s">
        <v>2233</v>
      </c>
      <c r="D61" s="121" vm="32">
        <v>0.38390000000000002</v>
      </c>
    </row>
    <row r="62" spans="2:4">
      <c r="C62" s="120" t="s">
        <v>2234</v>
      </c>
      <c r="D62" s="121">
        <v>5.3705643102711656E-2</v>
      </c>
    </row>
    <row r="63" spans="2:4">
      <c r="C63" s="120" t="s">
        <v>2235</v>
      </c>
      <c r="D63" s="121">
        <v>0.48710882307681552</v>
      </c>
    </row>
    <row r="64" spans="2:4">
      <c r="C64" s="120" t="s">
        <v>176</v>
      </c>
      <c r="D64" s="121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8802</v>
      </c>
    </row>
    <row r="6" spans="2:60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0" ht="26.25" customHeight="1">
      <c r="B7" s="164" t="s">
        <v>104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H7" s="3"/>
    </row>
    <row r="8" spans="2:60" s="3" customFormat="1" ht="78.75"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64</v>
      </c>
      <c r="K8" s="31" t="s">
        <v>194</v>
      </c>
      <c r="L8" s="31" t="s">
        <v>196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32" t="s">
        <v>52</v>
      </c>
      <c r="C11" s="124"/>
      <c r="D11" s="124"/>
      <c r="E11" s="124"/>
      <c r="F11" s="124"/>
      <c r="G11" s="125"/>
      <c r="H11" s="128"/>
      <c r="I11" s="125">
        <v>13.866856571999996</v>
      </c>
      <c r="J11" s="124"/>
      <c r="K11" s="126">
        <f>I11/$I$11</f>
        <v>1</v>
      </c>
      <c r="L11" s="126">
        <f>I11/'סכום נכסי הקרן'!$C$42</f>
        <v>1.0606293819638687E-5</v>
      </c>
      <c r="BC11" s="100"/>
      <c r="BD11" s="3"/>
      <c r="BE11" s="100"/>
      <c r="BG11" s="100"/>
    </row>
    <row r="12" spans="2:60" s="4" customFormat="1" ht="18" customHeight="1">
      <c r="B12" s="127" t="s">
        <v>28</v>
      </c>
      <c r="C12" s="124"/>
      <c r="D12" s="124"/>
      <c r="E12" s="124"/>
      <c r="F12" s="124"/>
      <c r="G12" s="125"/>
      <c r="H12" s="128"/>
      <c r="I12" s="125">
        <v>13.866856571999996</v>
      </c>
      <c r="J12" s="124"/>
      <c r="K12" s="126">
        <f t="shared" ref="K12:K15" si="0">I12/$I$11</f>
        <v>1</v>
      </c>
      <c r="L12" s="126">
        <f>I12/'סכום נכסי הקרן'!$C$42</f>
        <v>1.0606293819638687E-5</v>
      </c>
      <c r="BC12" s="100"/>
      <c r="BD12" s="3"/>
      <c r="BE12" s="100"/>
      <c r="BG12" s="100"/>
    </row>
    <row r="13" spans="2:60">
      <c r="B13" s="102" t="s">
        <v>1875</v>
      </c>
      <c r="C13" s="82"/>
      <c r="D13" s="82"/>
      <c r="E13" s="82"/>
      <c r="F13" s="82"/>
      <c r="G13" s="91"/>
      <c r="H13" s="93"/>
      <c r="I13" s="91">
        <v>13.866856571999996</v>
      </c>
      <c r="J13" s="82"/>
      <c r="K13" s="92">
        <f t="shared" si="0"/>
        <v>1</v>
      </c>
      <c r="L13" s="92">
        <f>I13/'סכום נכסי הקרן'!$C$42</f>
        <v>1.0606293819638687E-5</v>
      </c>
      <c r="BD13" s="3"/>
    </row>
    <row r="14" spans="2:60" ht="20.25">
      <c r="B14" s="87" t="s">
        <v>1876</v>
      </c>
      <c r="C14" s="84" t="s">
        <v>1877</v>
      </c>
      <c r="D14" s="97" t="s">
        <v>132</v>
      </c>
      <c r="E14" s="97" t="s">
        <v>202</v>
      </c>
      <c r="F14" s="97" t="s">
        <v>176</v>
      </c>
      <c r="G14" s="94">
        <v>7588.829999999999</v>
      </c>
      <c r="H14" s="96">
        <v>166</v>
      </c>
      <c r="I14" s="94">
        <v>12.597457799999999</v>
      </c>
      <c r="J14" s="95">
        <v>6.8245365074568875E-4</v>
      </c>
      <c r="K14" s="95">
        <f t="shared" si="0"/>
        <v>0.90845807300241566</v>
      </c>
      <c r="L14" s="95">
        <f>I14/'סכום נכסי הקרן'!$C$42</f>
        <v>9.6353732450863918E-6</v>
      </c>
      <c r="BD14" s="4"/>
    </row>
    <row r="15" spans="2:60">
      <c r="B15" s="87" t="s">
        <v>1878</v>
      </c>
      <c r="C15" s="84" t="s">
        <v>1879</v>
      </c>
      <c r="D15" s="97" t="s">
        <v>132</v>
      </c>
      <c r="E15" s="97" t="s">
        <v>202</v>
      </c>
      <c r="F15" s="97" t="s">
        <v>176</v>
      </c>
      <c r="G15" s="94">
        <v>1888.9862679999999</v>
      </c>
      <c r="H15" s="96">
        <v>67.2</v>
      </c>
      <c r="I15" s="94">
        <v>1.2693987719999997</v>
      </c>
      <c r="J15" s="95">
        <v>1.5748625991174369E-3</v>
      </c>
      <c r="K15" s="95">
        <f t="shared" si="0"/>
        <v>9.1541926997584594E-2</v>
      </c>
      <c r="L15" s="95">
        <f>I15/'סכום נכסי הקרן'!$C$42</f>
        <v>9.7092057455229722E-7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268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124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250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258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7" workbookViewId="0">
      <selection activeCell="K12" activeCellId="1" sqref="K21:K31 K12:K19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191</v>
      </c>
      <c r="C1" s="78" t="s" vm="1">
        <v>269</v>
      </c>
    </row>
    <row r="2" spans="2:61">
      <c r="B2" s="57" t="s">
        <v>190</v>
      </c>
      <c r="C2" s="78" t="s">
        <v>270</v>
      </c>
    </row>
    <row r="3" spans="2:61">
      <c r="B3" s="57" t="s">
        <v>192</v>
      </c>
      <c r="C3" s="78" t="s">
        <v>271</v>
      </c>
    </row>
    <row r="4" spans="2:61">
      <c r="B4" s="57" t="s">
        <v>193</v>
      </c>
      <c r="C4" s="78">
        <v>8802</v>
      </c>
    </row>
    <row r="6" spans="2:61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1" ht="26.25" customHeight="1">
      <c r="B7" s="164" t="s">
        <v>105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I7" s="3"/>
    </row>
    <row r="8" spans="2:61" s="3" customFormat="1" ht="78.75"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64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54</v>
      </c>
      <c r="C11" s="82"/>
      <c r="D11" s="82"/>
      <c r="E11" s="82"/>
      <c r="F11" s="82"/>
      <c r="G11" s="91"/>
      <c r="H11" s="93"/>
      <c r="I11" s="91">
        <v>925.06127521099961</v>
      </c>
      <c r="J11" s="82"/>
      <c r="K11" s="92">
        <f>I11/$I$11</f>
        <v>1</v>
      </c>
      <c r="L11" s="92">
        <f>I11/'סכום נכסי הקרן'!$C$42</f>
        <v>7.0754836434011039E-4</v>
      </c>
      <c r="BD11" s="1"/>
      <c r="BE11" s="3"/>
      <c r="BF11" s="1"/>
      <c r="BH11" s="1"/>
    </row>
    <row r="12" spans="2:61" s="100" customFormat="1">
      <c r="B12" s="127" t="s">
        <v>246</v>
      </c>
      <c r="C12" s="124"/>
      <c r="D12" s="124"/>
      <c r="E12" s="124"/>
      <c r="F12" s="124"/>
      <c r="G12" s="125"/>
      <c r="H12" s="128"/>
      <c r="I12" s="125">
        <v>-4.3762252999999971</v>
      </c>
      <c r="J12" s="124"/>
      <c r="K12" s="126">
        <f t="shared" ref="K12:K19" si="0">I12/$I$11</f>
        <v>-4.7307409976726274E-3</v>
      </c>
      <c r="L12" s="126">
        <f>I12/'סכום נכסי הקרן'!$C$42</f>
        <v>-3.3472280550199694E-6</v>
      </c>
      <c r="BE12" s="3"/>
    </row>
    <row r="13" spans="2:61" ht="20.25">
      <c r="B13" s="102" t="s">
        <v>239</v>
      </c>
      <c r="C13" s="82"/>
      <c r="D13" s="82"/>
      <c r="E13" s="82"/>
      <c r="F13" s="82"/>
      <c r="G13" s="91"/>
      <c r="H13" s="93"/>
      <c r="I13" s="91">
        <v>-4.3762252999999971</v>
      </c>
      <c r="J13" s="82"/>
      <c r="K13" s="92">
        <f t="shared" si="0"/>
        <v>-4.7307409976726274E-3</v>
      </c>
      <c r="L13" s="92">
        <f>I13/'סכום נכסי הקרן'!$C$42</f>
        <v>-3.3472280550199694E-6</v>
      </c>
      <c r="BE13" s="4"/>
    </row>
    <row r="14" spans="2:61">
      <c r="B14" s="87" t="s">
        <v>1880</v>
      </c>
      <c r="C14" s="84" t="s">
        <v>1881</v>
      </c>
      <c r="D14" s="97" t="s">
        <v>132</v>
      </c>
      <c r="E14" s="97" t="s">
        <v>1882</v>
      </c>
      <c r="F14" s="97" t="s">
        <v>176</v>
      </c>
      <c r="G14" s="94">
        <v>12.648049999999998</v>
      </c>
      <c r="H14" s="96">
        <v>250100</v>
      </c>
      <c r="I14" s="94">
        <v>31.632773049999997</v>
      </c>
      <c r="J14" s="84"/>
      <c r="K14" s="95">
        <f t="shared" si="0"/>
        <v>3.4195327269304181E-2</v>
      </c>
      <c r="L14" s="95">
        <f>I14/'סכום נכסי הקרן'!$C$42</f>
        <v>2.419484787747095E-5</v>
      </c>
    </row>
    <row r="15" spans="2:61">
      <c r="B15" s="87" t="s">
        <v>1883</v>
      </c>
      <c r="C15" s="84" t="s">
        <v>1884</v>
      </c>
      <c r="D15" s="97" t="s">
        <v>132</v>
      </c>
      <c r="E15" s="97" t="s">
        <v>1882</v>
      </c>
      <c r="F15" s="97" t="s">
        <v>176</v>
      </c>
      <c r="G15" s="94">
        <v>29.722917999999996</v>
      </c>
      <c r="H15" s="96">
        <v>96000</v>
      </c>
      <c r="I15" s="94">
        <v>28.534000799999994</v>
      </c>
      <c r="J15" s="84"/>
      <c r="K15" s="95">
        <f t="shared" si="0"/>
        <v>3.0845525117772981E-2</v>
      </c>
      <c r="L15" s="95">
        <f>I15/'סכום נכסי הקרן'!$C$42</f>
        <v>2.1824700844292065E-5</v>
      </c>
    </row>
    <row r="16" spans="2:61">
      <c r="B16" s="87" t="s">
        <v>1885</v>
      </c>
      <c r="C16" s="84" t="s">
        <v>1886</v>
      </c>
      <c r="D16" s="97" t="s">
        <v>132</v>
      </c>
      <c r="E16" s="97" t="s">
        <v>1882</v>
      </c>
      <c r="F16" s="97" t="s">
        <v>176</v>
      </c>
      <c r="G16" s="94">
        <v>-29.722917999999996</v>
      </c>
      <c r="H16" s="96">
        <v>66000</v>
      </c>
      <c r="I16" s="94">
        <v>-19.617125549999997</v>
      </c>
      <c r="J16" s="84"/>
      <c r="K16" s="95">
        <f t="shared" si="0"/>
        <v>-2.1206298518468926E-2</v>
      </c>
      <c r="L16" s="95">
        <f>I16/'סכום נכסי הקרן'!$C$42</f>
        <v>-1.5004481830450796E-5</v>
      </c>
    </row>
    <row r="17" spans="2:56">
      <c r="B17" s="87" t="s">
        <v>1887</v>
      </c>
      <c r="C17" s="84" t="s">
        <v>1888</v>
      </c>
      <c r="D17" s="97" t="s">
        <v>132</v>
      </c>
      <c r="E17" s="97" t="s">
        <v>1882</v>
      </c>
      <c r="F17" s="97" t="s">
        <v>176</v>
      </c>
      <c r="G17" s="94">
        <v>-12.648049999999998</v>
      </c>
      <c r="H17" s="96">
        <v>180200</v>
      </c>
      <c r="I17" s="94">
        <v>-22.791786099999996</v>
      </c>
      <c r="J17" s="84"/>
      <c r="K17" s="95">
        <f t="shared" si="0"/>
        <v>-2.4638136641058031E-2</v>
      </c>
      <c r="L17" s="95">
        <f>I17/'סכום נכסי הקרן'!$C$42</f>
        <v>-1.7432673280768751E-5</v>
      </c>
    </row>
    <row r="18" spans="2:56" ht="20.25">
      <c r="B18" s="87" t="s">
        <v>1889</v>
      </c>
      <c r="C18" s="84" t="s">
        <v>1890</v>
      </c>
      <c r="D18" s="97" t="s">
        <v>132</v>
      </c>
      <c r="E18" s="97" t="s">
        <v>1882</v>
      </c>
      <c r="F18" s="97" t="s">
        <v>176</v>
      </c>
      <c r="G18" s="94">
        <v>63.240249999999996</v>
      </c>
      <c r="H18" s="96">
        <v>60000</v>
      </c>
      <c r="I18" s="94">
        <v>37.944149999999993</v>
      </c>
      <c r="J18" s="84"/>
      <c r="K18" s="95">
        <f t="shared" si="0"/>
        <v>4.1017985528953436E-2</v>
      </c>
      <c r="L18" s="95">
        <f>I18/'סכום נכסי הקרן'!$C$42</f>
        <v>2.9022208569537324E-5</v>
      </c>
      <c r="BD18" s="4"/>
    </row>
    <row r="19" spans="2:56">
      <c r="B19" s="87" t="s">
        <v>1891</v>
      </c>
      <c r="C19" s="84" t="s">
        <v>1892</v>
      </c>
      <c r="D19" s="97" t="s">
        <v>132</v>
      </c>
      <c r="E19" s="97" t="s">
        <v>1882</v>
      </c>
      <c r="F19" s="97" t="s">
        <v>176</v>
      </c>
      <c r="G19" s="94">
        <v>-63.240249999999996</v>
      </c>
      <c r="H19" s="96">
        <v>95000</v>
      </c>
      <c r="I19" s="94">
        <v>-60.078237499999986</v>
      </c>
      <c r="J19" s="84"/>
      <c r="K19" s="95">
        <f t="shared" si="0"/>
        <v>-6.4945143754176274E-2</v>
      </c>
      <c r="L19" s="95">
        <f>I19/'סכום נכסי הקרן'!$C$42</f>
        <v>-4.5951830235100755E-5</v>
      </c>
    </row>
    <row r="20" spans="2:56">
      <c r="B20" s="83"/>
      <c r="C20" s="84"/>
      <c r="D20" s="84"/>
      <c r="E20" s="84"/>
      <c r="F20" s="84"/>
      <c r="G20" s="94"/>
      <c r="H20" s="96"/>
      <c r="I20" s="84"/>
      <c r="J20" s="84"/>
      <c r="K20" s="95"/>
      <c r="L20" s="84"/>
    </row>
    <row r="21" spans="2:56" s="100" customFormat="1">
      <c r="B21" s="127" t="s">
        <v>245</v>
      </c>
      <c r="C21" s="124"/>
      <c r="D21" s="124"/>
      <c r="E21" s="124"/>
      <c r="F21" s="124"/>
      <c r="G21" s="125"/>
      <c r="H21" s="128"/>
      <c r="I21" s="125">
        <v>929.43750051099983</v>
      </c>
      <c r="J21" s="124"/>
      <c r="K21" s="126">
        <f t="shared" ref="K21:K31" si="1">I21/$I$11</f>
        <v>1.0047307409976729</v>
      </c>
      <c r="L21" s="126">
        <f>I21/'סכום נכסי הקרן'!$C$42</f>
        <v>7.1089559239513058E-4</v>
      </c>
      <c r="BD21" s="3"/>
    </row>
    <row r="22" spans="2:56">
      <c r="B22" s="102" t="s">
        <v>239</v>
      </c>
      <c r="C22" s="82"/>
      <c r="D22" s="82"/>
      <c r="E22" s="82"/>
      <c r="F22" s="82"/>
      <c r="G22" s="91"/>
      <c r="H22" s="93"/>
      <c r="I22" s="91">
        <v>929.43750051099983</v>
      </c>
      <c r="J22" s="82"/>
      <c r="K22" s="92">
        <f t="shared" si="1"/>
        <v>1.0047307409976729</v>
      </c>
      <c r="L22" s="92">
        <f>I22/'סכום נכסי הקרן'!$C$42</f>
        <v>7.1089559239513058E-4</v>
      </c>
    </row>
    <row r="23" spans="2:56">
      <c r="B23" s="87" t="s">
        <v>1893</v>
      </c>
      <c r="C23" s="84" t="s">
        <v>1894</v>
      </c>
      <c r="D23" s="97" t="s">
        <v>1485</v>
      </c>
      <c r="E23" s="97" t="s">
        <v>1882</v>
      </c>
      <c r="F23" s="97" t="s">
        <v>175</v>
      </c>
      <c r="G23" s="94">
        <v>-1.9296559999999996</v>
      </c>
      <c r="H23" s="96">
        <v>443</v>
      </c>
      <c r="I23" s="94">
        <v>-2.9765444719999996</v>
      </c>
      <c r="J23" s="84"/>
      <c r="K23" s="95">
        <f t="shared" si="1"/>
        <v>-3.2176727658619932E-3</v>
      </c>
      <c r="L23" s="95">
        <f>I23/'סכום נכסי הקרן'!$C$42</f>
        <v>-2.2766591024673723E-6</v>
      </c>
    </row>
    <row r="24" spans="2:56">
      <c r="B24" s="87" t="s">
        <v>1895</v>
      </c>
      <c r="C24" s="84" t="s">
        <v>1896</v>
      </c>
      <c r="D24" s="97" t="s">
        <v>30</v>
      </c>
      <c r="E24" s="97" t="s">
        <v>1882</v>
      </c>
      <c r="F24" s="97" t="s">
        <v>177</v>
      </c>
      <c r="G24" s="94">
        <v>-2.9870839999999994</v>
      </c>
      <c r="H24" s="96">
        <v>229</v>
      </c>
      <c r="I24" s="94">
        <v>-2.6027802719999995</v>
      </c>
      <c r="J24" s="84"/>
      <c r="K24" s="95">
        <f t="shared" si="1"/>
        <v>-2.8136301256436497E-3</v>
      </c>
      <c r="L24" s="95">
        <f>I24/'סכום נכסי הקרן'!$C$42</f>
        <v>-1.9907793932572237E-6</v>
      </c>
    </row>
    <row r="25" spans="2:56">
      <c r="B25" s="87" t="s">
        <v>1897</v>
      </c>
      <c r="C25" s="84" t="s">
        <v>1898</v>
      </c>
      <c r="D25" s="97" t="s">
        <v>1485</v>
      </c>
      <c r="E25" s="97" t="s">
        <v>1882</v>
      </c>
      <c r="F25" s="97" t="s">
        <v>175</v>
      </c>
      <c r="G25" s="94">
        <v>-5.5559750000000001</v>
      </c>
      <c r="H25" s="96">
        <v>85</v>
      </c>
      <c r="I25" s="94">
        <v>-1.6444020129999997</v>
      </c>
      <c r="J25" s="84"/>
      <c r="K25" s="95">
        <f t="shared" si="1"/>
        <v>-1.7776141506138864E-3</v>
      </c>
      <c r="L25" s="95">
        <f>I25/'סכום נכסי הקרן'!$C$42</f>
        <v>-1.2577479846946901E-6</v>
      </c>
    </row>
    <row r="26" spans="2:56">
      <c r="B26" s="87" t="s">
        <v>1899</v>
      </c>
      <c r="C26" s="84" t="s">
        <v>1900</v>
      </c>
      <c r="D26" s="97" t="s">
        <v>30</v>
      </c>
      <c r="E26" s="97" t="s">
        <v>1882</v>
      </c>
      <c r="F26" s="97" t="s">
        <v>175</v>
      </c>
      <c r="G26" s="94">
        <v>-6.2728749999999991</v>
      </c>
      <c r="H26" s="96">
        <v>440</v>
      </c>
      <c r="I26" s="94">
        <v>-9.6105468659999982</v>
      </c>
      <c r="J26" s="84"/>
      <c r="K26" s="95">
        <f t="shared" si="1"/>
        <v>-1.0389092186145079E-2</v>
      </c>
      <c r="L26" s="95">
        <f>I26/'סכום נכסי הקרן'!$C$42</f>
        <v>-7.3507851832855722E-6</v>
      </c>
    </row>
    <row r="27" spans="2:56">
      <c r="B27" s="87" t="s">
        <v>1901</v>
      </c>
      <c r="C27" s="84" t="s">
        <v>2349</v>
      </c>
      <c r="D27" s="97" t="s">
        <v>30</v>
      </c>
      <c r="E27" s="97" t="s">
        <v>1882</v>
      </c>
      <c r="F27" s="97" t="s">
        <v>175</v>
      </c>
      <c r="G27" s="94">
        <v>-11.918462999999997</v>
      </c>
      <c r="H27" s="96">
        <v>910</v>
      </c>
      <c r="I27" s="94">
        <v>-37.765080753999996</v>
      </c>
      <c r="J27" s="84"/>
      <c r="K27" s="95">
        <f t="shared" si="1"/>
        <v>-4.0824409978015848E-2</v>
      </c>
      <c r="L27" s="95">
        <f>I27/'סכום נכסי הקרן'!$C$42</f>
        <v>-2.8885244505095195E-5</v>
      </c>
    </row>
    <row r="28" spans="2:56">
      <c r="B28" s="87" t="s">
        <v>1902</v>
      </c>
      <c r="C28" s="84" t="s">
        <v>1903</v>
      </c>
      <c r="D28" s="97" t="s">
        <v>30</v>
      </c>
      <c r="E28" s="97" t="s">
        <v>1882</v>
      </c>
      <c r="F28" s="97" t="s">
        <v>175</v>
      </c>
      <c r="G28" s="94">
        <v>24.177453999999997</v>
      </c>
      <c r="H28" s="96">
        <v>8040</v>
      </c>
      <c r="I28" s="94">
        <v>676.85459018999995</v>
      </c>
      <c r="J28" s="84"/>
      <c r="K28" s="95">
        <f t="shared" si="1"/>
        <v>0.73168622266196848</v>
      </c>
      <c r="L28" s="95">
        <f>I28/'סכום נכסי הקרן'!$C$42</f>
        <v>5.1770339005466966E-4</v>
      </c>
    </row>
    <row r="29" spans="2:56">
      <c r="B29" s="87" t="s">
        <v>1904</v>
      </c>
      <c r="C29" s="84" t="s">
        <v>1905</v>
      </c>
      <c r="D29" s="97" t="s">
        <v>30</v>
      </c>
      <c r="E29" s="97" t="s">
        <v>1882</v>
      </c>
      <c r="F29" s="97" t="s">
        <v>177</v>
      </c>
      <c r="G29" s="94">
        <v>-188.18626099999997</v>
      </c>
      <c r="H29" s="96">
        <v>1990</v>
      </c>
      <c r="I29" s="94">
        <v>-142.49369551899997</v>
      </c>
      <c r="J29" s="84"/>
      <c r="K29" s="95">
        <f t="shared" si="1"/>
        <v>-0.15403703445104025</v>
      </c>
      <c r="L29" s="95">
        <f>I29/'סכום נכסי הקרן'!$C$42</f>
        <v>-1.0898865177363477E-4</v>
      </c>
    </row>
    <row r="30" spans="2:56">
      <c r="B30" s="87" t="s">
        <v>1906</v>
      </c>
      <c r="C30" s="84" t="s">
        <v>1907</v>
      </c>
      <c r="D30" s="97" t="s">
        <v>30</v>
      </c>
      <c r="E30" s="97" t="s">
        <v>1882</v>
      </c>
      <c r="F30" s="97" t="s">
        <v>177</v>
      </c>
      <c r="G30" s="94">
        <v>188.18626099999997</v>
      </c>
      <c r="H30" s="96">
        <v>6370</v>
      </c>
      <c r="I30" s="94">
        <v>456.12303540599993</v>
      </c>
      <c r="J30" s="84"/>
      <c r="K30" s="95">
        <f t="shared" si="1"/>
        <v>0.4930733213342669</v>
      </c>
      <c r="L30" s="95">
        <f>I30/'סכום נכסי הקרן'!$C$42</f>
        <v>3.4887322200980624E-4</v>
      </c>
    </row>
    <row r="31" spans="2:56">
      <c r="B31" s="87" t="s">
        <v>1908</v>
      </c>
      <c r="C31" s="84" t="s">
        <v>1909</v>
      </c>
      <c r="D31" s="97" t="s">
        <v>1485</v>
      </c>
      <c r="E31" s="97" t="s">
        <v>1882</v>
      </c>
      <c r="F31" s="97" t="s">
        <v>175</v>
      </c>
      <c r="G31" s="94">
        <v>-24.046021999999997</v>
      </c>
      <c r="H31" s="96">
        <v>77</v>
      </c>
      <c r="I31" s="94">
        <v>-6.4470751889999995</v>
      </c>
      <c r="J31" s="84"/>
      <c r="K31" s="95">
        <f t="shared" si="1"/>
        <v>-6.9693493412417134E-3</v>
      </c>
      <c r="L31" s="95">
        <f>I31/'סכום נכסי הקרן'!$C$42</f>
        <v>-4.9311517269104002E-6</v>
      </c>
    </row>
    <row r="32" spans="2:56">
      <c r="B32" s="83"/>
      <c r="C32" s="84"/>
      <c r="D32" s="84"/>
      <c r="E32" s="84"/>
      <c r="F32" s="84"/>
      <c r="G32" s="94"/>
      <c r="H32" s="96"/>
      <c r="I32" s="84"/>
      <c r="J32" s="84"/>
      <c r="K32" s="95"/>
      <c r="L32" s="84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99" t="s">
        <v>268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99" t="s">
        <v>124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99" t="s">
        <v>250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99" t="s">
        <v>258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5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191</v>
      </c>
      <c r="C1" s="78" t="s" vm="1">
        <v>269</v>
      </c>
    </row>
    <row r="2" spans="1:60">
      <c r="B2" s="57" t="s">
        <v>190</v>
      </c>
      <c r="C2" s="78" t="s">
        <v>270</v>
      </c>
    </row>
    <row r="3" spans="1:60">
      <c r="B3" s="57" t="s">
        <v>192</v>
      </c>
      <c r="C3" s="78" t="s">
        <v>271</v>
      </c>
    </row>
    <row r="4" spans="1:60">
      <c r="B4" s="57" t="s">
        <v>193</v>
      </c>
      <c r="C4" s="78">
        <v>8802</v>
      </c>
    </row>
    <row r="6" spans="1:60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6"/>
      <c r="BD6" s="1" t="s">
        <v>132</v>
      </c>
      <c r="BF6" s="1" t="s">
        <v>199</v>
      </c>
      <c r="BH6" s="3" t="s">
        <v>176</v>
      </c>
    </row>
    <row r="7" spans="1:60" ht="26.25" customHeight="1">
      <c r="B7" s="164" t="s">
        <v>106</v>
      </c>
      <c r="C7" s="165"/>
      <c r="D7" s="165"/>
      <c r="E7" s="165"/>
      <c r="F7" s="165"/>
      <c r="G7" s="165"/>
      <c r="H7" s="165"/>
      <c r="I7" s="165"/>
      <c r="J7" s="165"/>
      <c r="K7" s="166"/>
      <c r="BD7" s="3" t="s">
        <v>134</v>
      </c>
      <c r="BF7" s="1" t="s">
        <v>154</v>
      </c>
      <c r="BH7" s="3" t="s">
        <v>175</v>
      </c>
    </row>
    <row r="8" spans="1:60" s="3" customFormat="1" ht="78.75">
      <c r="A8" s="2"/>
      <c r="B8" s="23" t="s">
        <v>128</v>
      </c>
      <c r="C8" s="31" t="s">
        <v>49</v>
      </c>
      <c r="D8" s="31" t="s">
        <v>131</v>
      </c>
      <c r="E8" s="31" t="s">
        <v>70</v>
      </c>
      <c r="F8" s="31" t="s">
        <v>113</v>
      </c>
      <c r="G8" s="31" t="s">
        <v>252</v>
      </c>
      <c r="H8" s="31" t="s">
        <v>251</v>
      </c>
      <c r="I8" s="31" t="s">
        <v>67</v>
      </c>
      <c r="J8" s="31" t="s">
        <v>194</v>
      </c>
      <c r="K8" s="31" t="s">
        <v>196</v>
      </c>
      <c r="BC8" s="1" t="s">
        <v>147</v>
      </c>
      <c r="BD8" s="1" t="s">
        <v>148</v>
      </c>
      <c r="BE8" s="1" t="s">
        <v>155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33" t="s">
        <v>20</v>
      </c>
      <c r="K9" s="58" t="s">
        <v>20</v>
      </c>
      <c r="BC9" s="1" t="s">
        <v>144</v>
      </c>
      <c r="BE9" s="1" t="s">
        <v>156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140</v>
      </c>
      <c r="BD10" s="3"/>
      <c r="BE10" s="1" t="s">
        <v>200</v>
      </c>
      <c r="BG10" s="1" t="s">
        <v>184</v>
      </c>
    </row>
    <row r="11" spans="1:60" s="4" customFormat="1" ht="18" customHeight="1">
      <c r="A11" s="117"/>
      <c r="B11" s="132" t="s">
        <v>53</v>
      </c>
      <c r="C11" s="124"/>
      <c r="D11" s="124"/>
      <c r="E11" s="124"/>
      <c r="F11" s="124"/>
      <c r="G11" s="125"/>
      <c r="H11" s="128"/>
      <c r="I11" s="125">
        <v>-759.73481010100011</v>
      </c>
      <c r="J11" s="126">
        <f>I11/$I$11</f>
        <v>1</v>
      </c>
      <c r="K11" s="126">
        <f>I11/'סכום נכסי הקרן'!$C$42</f>
        <v>-5.8109569238707574E-4</v>
      </c>
      <c r="L11" s="3"/>
      <c r="M11" s="3"/>
      <c r="N11" s="3"/>
      <c r="O11" s="3"/>
      <c r="BC11" s="100" t="s">
        <v>139</v>
      </c>
      <c r="BD11" s="3"/>
      <c r="BE11" s="100" t="s">
        <v>157</v>
      </c>
      <c r="BG11" s="100" t="s">
        <v>179</v>
      </c>
    </row>
    <row r="12" spans="1:60" s="100" customFormat="1" ht="20.25">
      <c r="A12" s="117"/>
      <c r="B12" s="127" t="s">
        <v>248</v>
      </c>
      <c r="C12" s="124"/>
      <c r="D12" s="124"/>
      <c r="E12" s="124"/>
      <c r="F12" s="124"/>
      <c r="G12" s="125"/>
      <c r="H12" s="128"/>
      <c r="I12" s="125">
        <v>-759.73481010100011</v>
      </c>
      <c r="J12" s="126">
        <f t="shared" ref="J12:J15" si="0">I12/$I$11</f>
        <v>1</v>
      </c>
      <c r="K12" s="126">
        <f>I12/'סכום נכסי הקרן'!$C$42</f>
        <v>-5.8109569238707574E-4</v>
      </c>
      <c r="L12" s="3"/>
      <c r="M12" s="3"/>
      <c r="N12" s="3"/>
      <c r="O12" s="3"/>
      <c r="BC12" s="100" t="s">
        <v>137</v>
      </c>
      <c r="BD12" s="4"/>
      <c r="BE12" s="100" t="s">
        <v>158</v>
      </c>
      <c r="BG12" s="100" t="s">
        <v>180</v>
      </c>
    </row>
    <row r="13" spans="1:60">
      <c r="B13" s="83" t="s">
        <v>1910</v>
      </c>
      <c r="C13" s="84" t="s">
        <v>1911</v>
      </c>
      <c r="D13" s="97" t="s">
        <v>30</v>
      </c>
      <c r="E13" s="97" t="s">
        <v>1882</v>
      </c>
      <c r="F13" s="97" t="s">
        <v>175</v>
      </c>
      <c r="G13" s="94">
        <v>224.95128399999993</v>
      </c>
      <c r="H13" s="96">
        <v>297850</v>
      </c>
      <c r="I13" s="94">
        <v>-1071.4424736819999</v>
      </c>
      <c r="J13" s="95">
        <f t="shared" si="0"/>
        <v>1.4102848249635436</v>
      </c>
      <c r="K13" s="95">
        <f>I13/'סכום נכסי הקרן'!$C$42</f>
        <v>-8.1951043682517626E-4</v>
      </c>
      <c r="P13" s="1"/>
      <c r="BC13" s="1" t="s">
        <v>141</v>
      </c>
      <c r="BE13" s="1" t="s">
        <v>159</v>
      </c>
      <c r="BG13" s="1" t="s">
        <v>181</v>
      </c>
    </row>
    <row r="14" spans="1:60">
      <c r="B14" s="83" t="s">
        <v>1912</v>
      </c>
      <c r="C14" s="84" t="s">
        <v>1913</v>
      </c>
      <c r="D14" s="97" t="s">
        <v>30</v>
      </c>
      <c r="E14" s="97" t="s">
        <v>1882</v>
      </c>
      <c r="F14" s="97" t="s">
        <v>177</v>
      </c>
      <c r="G14" s="94">
        <v>317.28203499999995</v>
      </c>
      <c r="H14" s="96">
        <v>39130</v>
      </c>
      <c r="I14" s="94">
        <v>209.29388236299999</v>
      </c>
      <c r="J14" s="95">
        <f t="shared" si="0"/>
        <v>-0.27548281266087599</v>
      </c>
      <c r="K14" s="95">
        <f>I14/'סכום נכסי הקרן'!$C$42</f>
        <v>1.6008187576391079E-4</v>
      </c>
      <c r="P14" s="1"/>
      <c r="BC14" s="1" t="s">
        <v>138</v>
      </c>
      <c r="BE14" s="1" t="s">
        <v>160</v>
      </c>
      <c r="BG14" s="1" t="s">
        <v>183</v>
      </c>
    </row>
    <row r="15" spans="1:60">
      <c r="B15" s="83" t="s">
        <v>1914</v>
      </c>
      <c r="C15" s="84" t="s">
        <v>1915</v>
      </c>
      <c r="D15" s="97" t="s">
        <v>30</v>
      </c>
      <c r="E15" s="97" t="s">
        <v>1882</v>
      </c>
      <c r="F15" s="97" t="s">
        <v>185</v>
      </c>
      <c r="G15" s="94">
        <v>6.141443999999999</v>
      </c>
      <c r="H15" s="96">
        <v>158800</v>
      </c>
      <c r="I15" s="94">
        <v>102.41378121799997</v>
      </c>
      <c r="J15" s="95">
        <f t="shared" si="0"/>
        <v>-0.13480201230266775</v>
      </c>
      <c r="K15" s="95">
        <f>I15/'סכום נכסי הקרן'!$C$42</f>
        <v>7.8332868674189826E-5</v>
      </c>
      <c r="P15" s="1"/>
      <c r="BC15" s="1" t="s">
        <v>149</v>
      </c>
      <c r="BE15" s="1" t="s">
        <v>201</v>
      </c>
      <c r="BG15" s="1" t="s">
        <v>185</v>
      </c>
    </row>
    <row r="16" spans="1:60" ht="20.25">
      <c r="B16" s="105"/>
      <c r="C16" s="84"/>
      <c r="D16" s="84"/>
      <c r="E16" s="84"/>
      <c r="F16" s="84"/>
      <c r="G16" s="94"/>
      <c r="H16" s="96"/>
      <c r="I16" s="84"/>
      <c r="J16" s="95"/>
      <c r="K16" s="84"/>
      <c r="P16" s="1"/>
      <c r="BC16" s="4" t="s">
        <v>135</v>
      </c>
      <c r="BD16" s="1" t="s">
        <v>150</v>
      </c>
      <c r="BE16" s="1" t="s">
        <v>161</v>
      </c>
      <c r="BG16" s="1" t="s">
        <v>186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145</v>
      </c>
      <c r="BE17" s="1" t="s">
        <v>162</v>
      </c>
      <c r="BG17" s="1" t="s">
        <v>187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133</v>
      </c>
      <c r="BF18" s="1" t="s">
        <v>163</v>
      </c>
      <c r="BH18" s="1" t="s">
        <v>30</v>
      </c>
    </row>
    <row r="19" spans="2:60">
      <c r="B19" s="99" t="s">
        <v>268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146</v>
      </c>
      <c r="BF19" s="1" t="s">
        <v>164</v>
      </c>
    </row>
    <row r="20" spans="2:60">
      <c r="B20" s="99" t="s">
        <v>124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151</v>
      </c>
      <c r="BF20" s="1" t="s">
        <v>165</v>
      </c>
    </row>
    <row r="21" spans="2:60">
      <c r="B21" s="99" t="s">
        <v>250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136</v>
      </c>
      <c r="BE21" s="1" t="s">
        <v>152</v>
      </c>
      <c r="BF21" s="1" t="s">
        <v>166</v>
      </c>
    </row>
    <row r="22" spans="2:60">
      <c r="B22" s="99" t="s">
        <v>258</v>
      </c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142</v>
      </c>
      <c r="BF22" s="1" t="s">
        <v>167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30</v>
      </c>
      <c r="BE23" s="1" t="s">
        <v>143</v>
      </c>
      <c r="BF23" s="1" t="s">
        <v>202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205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168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169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204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170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171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203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191</v>
      </c>
      <c r="C1" s="78" t="s" vm="1">
        <v>269</v>
      </c>
    </row>
    <row r="2" spans="2:81">
      <c r="B2" s="57" t="s">
        <v>190</v>
      </c>
      <c r="C2" s="78" t="s">
        <v>270</v>
      </c>
    </row>
    <row r="3" spans="2:81">
      <c r="B3" s="57" t="s">
        <v>192</v>
      </c>
      <c r="C3" s="78" t="s">
        <v>271</v>
      </c>
      <c r="E3" s="2"/>
    </row>
    <row r="4" spans="2:81">
      <c r="B4" s="57" t="s">
        <v>193</v>
      </c>
      <c r="C4" s="78">
        <v>8802</v>
      </c>
    </row>
    <row r="6" spans="2:81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81" ht="26.25" customHeight="1">
      <c r="B7" s="164" t="s">
        <v>107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81" s="3" customFormat="1" ht="47.25">
      <c r="B8" s="23" t="s">
        <v>128</v>
      </c>
      <c r="C8" s="31" t="s">
        <v>49</v>
      </c>
      <c r="D8" s="14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67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33" t="s">
        <v>255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4"/>
  <sheetViews>
    <sheetView rightToLeft="1" workbookViewId="0">
      <selection activeCell="O12" sqref="O12:O58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191</v>
      </c>
      <c r="C1" s="78" t="s" vm="1">
        <v>269</v>
      </c>
    </row>
    <row r="2" spans="2:72">
      <c r="B2" s="57" t="s">
        <v>190</v>
      </c>
      <c r="C2" s="78" t="s">
        <v>270</v>
      </c>
    </row>
    <row r="3" spans="2:72">
      <c r="B3" s="57" t="s">
        <v>192</v>
      </c>
      <c r="C3" s="78" t="s">
        <v>271</v>
      </c>
    </row>
    <row r="4" spans="2:72">
      <c r="B4" s="57" t="s">
        <v>193</v>
      </c>
      <c r="C4" s="78">
        <v>8802</v>
      </c>
    </row>
    <row r="6" spans="2:72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72" ht="26.25" customHeight="1">
      <c r="B7" s="164" t="s">
        <v>98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72" s="3" customFormat="1" ht="78.75">
      <c r="B8" s="23" t="s">
        <v>128</v>
      </c>
      <c r="C8" s="31" t="s">
        <v>49</v>
      </c>
      <c r="D8" s="31" t="s">
        <v>15</v>
      </c>
      <c r="E8" s="31" t="s">
        <v>71</v>
      </c>
      <c r="F8" s="31" t="s">
        <v>114</v>
      </c>
      <c r="G8" s="31" t="s">
        <v>18</v>
      </c>
      <c r="H8" s="31" t="s">
        <v>113</v>
      </c>
      <c r="I8" s="31" t="s">
        <v>17</v>
      </c>
      <c r="J8" s="31" t="s">
        <v>19</v>
      </c>
      <c r="K8" s="31" t="s">
        <v>252</v>
      </c>
      <c r="L8" s="31" t="s">
        <v>251</v>
      </c>
      <c r="M8" s="31" t="s">
        <v>122</v>
      </c>
      <c r="N8" s="31" t="s">
        <v>64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259</v>
      </c>
      <c r="L9" s="33"/>
      <c r="M9" s="33" t="s">
        <v>255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29</v>
      </c>
      <c r="C11" s="80"/>
      <c r="D11" s="80"/>
      <c r="E11" s="80"/>
      <c r="F11" s="80"/>
      <c r="G11" s="88">
        <v>9.6971187152474734</v>
      </c>
      <c r="H11" s="80"/>
      <c r="I11" s="80"/>
      <c r="J11" s="103">
        <v>4.8501196170184897E-2</v>
      </c>
      <c r="K11" s="88"/>
      <c r="L11" s="80"/>
      <c r="M11" s="88">
        <v>349306.03627999988</v>
      </c>
      <c r="N11" s="80"/>
      <c r="O11" s="89">
        <f>M11/$M$11</f>
        <v>1</v>
      </c>
      <c r="P11" s="89">
        <f>M11/'סכום נכסי הקרן'!$C$42</f>
        <v>0.26717247953944229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246</v>
      </c>
      <c r="C12" s="82"/>
      <c r="D12" s="82"/>
      <c r="E12" s="82"/>
      <c r="F12" s="82"/>
      <c r="G12" s="91">
        <v>9.6971187152474734</v>
      </c>
      <c r="H12" s="82"/>
      <c r="I12" s="82"/>
      <c r="J12" s="104">
        <v>4.8501196170184897E-2</v>
      </c>
      <c r="K12" s="91"/>
      <c r="L12" s="82"/>
      <c r="M12" s="91">
        <v>349306.03627999988</v>
      </c>
      <c r="N12" s="82"/>
      <c r="O12" s="92">
        <f t="shared" ref="O12:O58" si="0">M12/$M$11</f>
        <v>1</v>
      </c>
      <c r="P12" s="92">
        <f>M12/'סכום נכסי הקרן'!$C$42</f>
        <v>0.26717247953944229</v>
      </c>
    </row>
    <row r="13" spans="2:72">
      <c r="B13" s="102" t="s">
        <v>76</v>
      </c>
      <c r="C13" s="82"/>
      <c r="D13" s="82"/>
      <c r="E13" s="82"/>
      <c r="F13" s="82"/>
      <c r="G13" s="91">
        <v>9.6971187152474734</v>
      </c>
      <c r="H13" s="82"/>
      <c r="I13" s="82"/>
      <c r="J13" s="104">
        <v>4.8501196170184897E-2</v>
      </c>
      <c r="K13" s="91"/>
      <c r="L13" s="82"/>
      <c r="M13" s="91">
        <v>349306.03627999988</v>
      </c>
      <c r="N13" s="82"/>
      <c r="O13" s="92">
        <f t="shared" si="0"/>
        <v>1</v>
      </c>
      <c r="P13" s="92">
        <f>M13/'סכום נכסי הקרן'!$C$42</f>
        <v>0.26717247953944229</v>
      </c>
    </row>
    <row r="14" spans="2:72">
      <c r="B14" s="87" t="s">
        <v>1916</v>
      </c>
      <c r="C14" s="84" t="s">
        <v>1917</v>
      </c>
      <c r="D14" s="84" t="s">
        <v>274</v>
      </c>
      <c r="E14" s="84"/>
      <c r="F14" s="107">
        <v>40909</v>
      </c>
      <c r="G14" s="94">
        <v>6.1399999999999988</v>
      </c>
      <c r="H14" s="97" t="s">
        <v>176</v>
      </c>
      <c r="I14" s="98">
        <v>4.8000000000000001E-2</v>
      </c>
      <c r="J14" s="98">
        <v>4.8599999999999983E-2</v>
      </c>
      <c r="K14" s="94">
        <v>26999.999999999996</v>
      </c>
      <c r="L14" s="108">
        <v>105.3331</v>
      </c>
      <c r="M14" s="94">
        <v>28.43083</v>
      </c>
      <c r="N14" s="84"/>
      <c r="O14" s="95">
        <f t="shared" si="0"/>
        <v>8.1392323770809841E-5</v>
      </c>
      <c r="P14" s="95">
        <f>M14/'סכום נכסי הקרן'!$C$42</f>
        <v>2.1745788957324357E-5</v>
      </c>
    </row>
    <row r="15" spans="2:72">
      <c r="B15" s="87" t="s">
        <v>1918</v>
      </c>
      <c r="C15" s="84">
        <v>8790</v>
      </c>
      <c r="D15" s="84" t="s">
        <v>274</v>
      </c>
      <c r="E15" s="84"/>
      <c r="F15" s="107">
        <v>41030</v>
      </c>
      <c r="G15" s="94">
        <v>6.3199999999999976</v>
      </c>
      <c r="H15" s="97" t="s">
        <v>176</v>
      </c>
      <c r="I15" s="98">
        <v>4.8000000000000001E-2</v>
      </c>
      <c r="J15" s="98">
        <v>4.8599999999999997E-2</v>
      </c>
      <c r="K15" s="94">
        <v>357999.99999999994</v>
      </c>
      <c r="L15" s="108">
        <v>105.7175</v>
      </c>
      <c r="M15" s="94">
        <v>378.47728000000001</v>
      </c>
      <c r="N15" s="84"/>
      <c r="O15" s="95">
        <f t="shared" si="0"/>
        <v>1.0835119943264214E-3</v>
      </c>
      <c r="P15" s="95">
        <f>M15/'סכום נכסי הקרן'!$C$42</f>
        <v>2.8948458613491616E-4</v>
      </c>
    </row>
    <row r="16" spans="2:72">
      <c r="B16" s="87" t="s">
        <v>1919</v>
      </c>
      <c r="C16" s="84">
        <v>8805</v>
      </c>
      <c r="D16" s="84" t="s">
        <v>274</v>
      </c>
      <c r="E16" s="84"/>
      <c r="F16" s="107">
        <v>41487</v>
      </c>
      <c r="G16" s="94">
        <v>7.26</v>
      </c>
      <c r="H16" s="97" t="s">
        <v>176</v>
      </c>
      <c r="I16" s="98">
        <v>4.8000000000000001E-2</v>
      </c>
      <c r="J16" s="98">
        <v>4.8600000000000004E-2</v>
      </c>
      <c r="K16" s="94">
        <v>1429999.9999999998</v>
      </c>
      <c r="L16" s="108">
        <v>101.8745</v>
      </c>
      <c r="M16" s="94">
        <v>1456.3821599999997</v>
      </c>
      <c r="N16" s="84"/>
      <c r="O16" s="95">
        <f t="shared" si="0"/>
        <v>4.1693586962023741E-3</v>
      </c>
      <c r="P16" s="95">
        <f>M16/'סכום נכסי הקרן'!$C$42</f>
        <v>1.1139379009537248E-3</v>
      </c>
    </row>
    <row r="17" spans="2:16">
      <c r="B17" s="87" t="s">
        <v>1920</v>
      </c>
      <c r="C17" s="84" t="s">
        <v>1921</v>
      </c>
      <c r="D17" s="84" t="s">
        <v>274</v>
      </c>
      <c r="E17" s="84"/>
      <c r="F17" s="107">
        <v>41609</v>
      </c>
      <c r="G17" s="94">
        <v>7.41</v>
      </c>
      <c r="H17" s="97" t="s">
        <v>176</v>
      </c>
      <c r="I17" s="98">
        <v>4.8000000000000001E-2</v>
      </c>
      <c r="J17" s="98">
        <v>4.8499999999999995E-2</v>
      </c>
      <c r="K17" s="94">
        <v>6301999.9999999991</v>
      </c>
      <c r="L17" s="108">
        <v>101.88200000000001</v>
      </c>
      <c r="M17" s="94">
        <v>6420.1592899999987</v>
      </c>
      <c r="N17" s="84"/>
      <c r="O17" s="95">
        <f t="shared" si="0"/>
        <v>1.8379754779999476E-2</v>
      </c>
      <c r="P17" s="95">
        <f>M17/'סכום נכסי הקרן'!$C$42</f>
        <v>4.9105646578993774E-3</v>
      </c>
    </row>
    <row r="18" spans="2:16">
      <c r="B18" s="87" t="s">
        <v>1922</v>
      </c>
      <c r="C18" s="84" t="s">
        <v>1923</v>
      </c>
      <c r="D18" s="84" t="s">
        <v>274</v>
      </c>
      <c r="E18" s="84"/>
      <c r="F18" s="107">
        <v>42218</v>
      </c>
      <c r="G18" s="94">
        <v>8.5200000000000014</v>
      </c>
      <c r="H18" s="97" t="s">
        <v>176</v>
      </c>
      <c r="I18" s="98">
        <v>4.8000000000000001E-2</v>
      </c>
      <c r="J18" s="98">
        <v>4.8499999999999995E-2</v>
      </c>
      <c r="K18" s="94">
        <v>1999.9999999999998</v>
      </c>
      <c r="L18" s="108">
        <v>101.7664</v>
      </c>
      <c r="M18" s="94">
        <v>2.0352899999999998</v>
      </c>
      <c r="N18" s="84"/>
      <c r="O18" s="95">
        <f t="shared" si="0"/>
        <v>5.8266671302769404E-6</v>
      </c>
      <c r="P18" s="95">
        <f>M18/'סכום נכסי הקרן'!$C$42</f>
        <v>1.5567251046470568E-6</v>
      </c>
    </row>
    <row r="19" spans="2:16">
      <c r="B19" s="87" t="s">
        <v>1924</v>
      </c>
      <c r="C19" s="84" t="s">
        <v>1925</v>
      </c>
      <c r="D19" s="84" t="s">
        <v>274</v>
      </c>
      <c r="E19" s="84"/>
      <c r="F19" s="107">
        <v>42309</v>
      </c>
      <c r="G19" s="94">
        <v>8.56</v>
      </c>
      <c r="H19" s="97" t="s">
        <v>176</v>
      </c>
      <c r="I19" s="98">
        <v>4.8000000000000001E-2</v>
      </c>
      <c r="J19" s="98">
        <v>4.8499999999999995E-2</v>
      </c>
      <c r="K19" s="94">
        <v>106999.99999999999</v>
      </c>
      <c r="L19" s="108">
        <v>103.408</v>
      </c>
      <c r="M19" s="94">
        <v>110.64660999999998</v>
      </c>
      <c r="N19" s="84"/>
      <c r="O19" s="95">
        <f t="shared" si="0"/>
        <v>3.1676123086320462E-4</v>
      </c>
      <c r="P19" s="95">
        <f>M19/'סכום נכסי הקרן'!$C$42</f>
        <v>8.4629883471688106E-5</v>
      </c>
    </row>
    <row r="20" spans="2:16">
      <c r="B20" s="87" t="s">
        <v>1926</v>
      </c>
      <c r="C20" s="84" t="s">
        <v>1927</v>
      </c>
      <c r="D20" s="84" t="s">
        <v>274</v>
      </c>
      <c r="E20" s="84"/>
      <c r="F20" s="107">
        <v>42339</v>
      </c>
      <c r="G20" s="94">
        <v>8.6400000000000023</v>
      </c>
      <c r="H20" s="97" t="s">
        <v>176</v>
      </c>
      <c r="I20" s="98">
        <v>4.8000000000000001E-2</v>
      </c>
      <c r="J20" s="98">
        <v>4.8500000000000008E-2</v>
      </c>
      <c r="K20" s="94">
        <v>148999.99999999997</v>
      </c>
      <c r="L20" s="108">
        <v>102.8965</v>
      </c>
      <c r="M20" s="94">
        <v>153.31579999999997</v>
      </c>
      <c r="N20" s="84"/>
      <c r="O20" s="95">
        <f t="shared" si="0"/>
        <v>4.3891540390416761E-4</v>
      </c>
      <c r="P20" s="95">
        <f>M20/'סכום נכסי הקרן'!$C$42</f>
        <v>1.1726611676913227E-4</v>
      </c>
    </row>
    <row r="21" spans="2:16">
      <c r="B21" s="87" t="s">
        <v>1928</v>
      </c>
      <c r="C21" s="84" t="s">
        <v>1929</v>
      </c>
      <c r="D21" s="84" t="s">
        <v>274</v>
      </c>
      <c r="E21" s="84"/>
      <c r="F21" s="107">
        <v>42370</v>
      </c>
      <c r="G21" s="94">
        <v>8.73</v>
      </c>
      <c r="H21" s="97" t="s">
        <v>176</v>
      </c>
      <c r="I21" s="98">
        <v>4.8000000000000001E-2</v>
      </c>
      <c r="J21" s="98">
        <v>4.8499999999999995E-2</v>
      </c>
      <c r="K21" s="94">
        <v>419999.99999999994</v>
      </c>
      <c r="L21" s="108">
        <v>102.9037</v>
      </c>
      <c r="M21" s="94">
        <v>432.19575999999995</v>
      </c>
      <c r="N21" s="84"/>
      <c r="O21" s="95">
        <f t="shared" si="0"/>
        <v>1.2372982860609845E-3</v>
      </c>
      <c r="P21" s="95">
        <f>M21/'סכום נכסי הקרן'!$C$42</f>
        <v>3.305720510168154E-4</v>
      </c>
    </row>
    <row r="22" spans="2:16">
      <c r="B22" s="87" t="s">
        <v>1930</v>
      </c>
      <c r="C22" s="84" t="s">
        <v>1931</v>
      </c>
      <c r="D22" s="84" t="s">
        <v>274</v>
      </c>
      <c r="E22" s="84"/>
      <c r="F22" s="107">
        <v>42461</v>
      </c>
      <c r="G22" s="94">
        <v>8.77</v>
      </c>
      <c r="H22" s="97" t="s">
        <v>176</v>
      </c>
      <c r="I22" s="98">
        <v>4.8000000000000001E-2</v>
      </c>
      <c r="J22" s="98">
        <v>4.8500000000000008E-2</v>
      </c>
      <c r="K22" s="94">
        <v>696999.99999999988</v>
      </c>
      <c r="L22" s="108">
        <v>105.08459999999999</v>
      </c>
      <c r="M22" s="94">
        <v>732.43973999999992</v>
      </c>
      <c r="N22" s="84"/>
      <c r="O22" s="95">
        <f t="shared" si="0"/>
        <v>2.0968424931909401E-3</v>
      </c>
      <c r="P22" s="95">
        <f>M22/'סכום נכסי הקרן'!$C$42</f>
        <v>5.6021860810948954E-4</v>
      </c>
    </row>
    <row r="23" spans="2:16">
      <c r="B23" s="87" t="s">
        <v>1932</v>
      </c>
      <c r="C23" s="84" t="s">
        <v>1933</v>
      </c>
      <c r="D23" s="84" t="s">
        <v>274</v>
      </c>
      <c r="E23" s="84"/>
      <c r="F23" s="107">
        <v>42491</v>
      </c>
      <c r="G23" s="94">
        <v>8.8499999999999961</v>
      </c>
      <c r="H23" s="97" t="s">
        <v>176</v>
      </c>
      <c r="I23" s="98">
        <v>4.8000000000000001E-2</v>
      </c>
      <c r="J23" s="98">
        <v>4.8599999999999997E-2</v>
      </c>
      <c r="K23" s="94">
        <v>1552999.9999999998</v>
      </c>
      <c r="L23" s="108">
        <v>104.88330000000001</v>
      </c>
      <c r="M23" s="94">
        <v>1628.8383600000002</v>
      </c>
      <c r="N23" s="84"/>
      <c r="O23" s="95">
        <f t="shared" si="0"/>
        <v>4.663069603224209E-3</v>
      </c>
      <c r="P23" s="95">
        <f>M23/'סכום נכסי הקרן'!$C$42</f>
        <v>1.2458438681584153E-3</v>
      </c>
    </row>
    <row r="24" spans="2:16">
      <c r="B24" s="87" t="s">
        <v>1934</v>
      </c>
      <c r="C24" s="84" t="s">
        <v>1935</v>
      </c>
      <c r="D24" s="84" t="s">
        <v>274</v>
      </c>
      <c r="E24" s="84"/>
      <c r="F24" s="107">
        <v>42522</v>
      </c>
      <c r="G24" s="94">
        <v>8.9299999999999979</v>
      </c>
      <c r="H24" s="97" t="s">
        <v>176</v>
      </c>
      <c r="I24" s="98">
        <v>4.8000000000000001E-2</v>
      </c>
      <c r="J24" s="98">
        <v>4.8499999999999995E-2</v>
      </c>
      <c r="K24" s="94">
        <v>1852999.9999999998</v>
      </c>
      <c r="L24" s="108">
        <v>104.04519999999999</v>
      </c>
      <c r="M24" s="94">
        <v>1927.9582199999998</v>
      </c>
      <c r="N24" s="84"/>
      <c r="O24" s="95">
        <f t="shared" si="0"/>
        <v>5.5193956581230377E-3</v>
      </c>
      <c r="P24" s="95">
        <f>M24/'סכום נכסי הקרן'!$C$42</f>
        <v>1.474630623539964E-3</v>
      </c>
    </row>
    <row r="25" spans="2:16">
      <c r="B25" s="87" t="s">
        <v>1936</v>
      </c>
      <c r="C25" s="84" t="s">
        <v>1937</v>
      </c>
      <c r="D25" s="84" t="s">
        <v>274</v>
      </c>
      <c r="E25" s="84"/>
      <c r="F25" s="107">
        <v>42552</v>
      </c>
      <c r="G25" s="94">
        <v>9.02</v>
      </c>
      <c r="H25" s="97" t="s">
        <v>176</v>
      </c>
      <c r="I25" s="98">
        <v>4.8000000000000001E-2</v>
      </c>
      <c r="J25" s="98">
        <v>4.8500000000000008E-2</v>
      </c>
      <c r="K25" s="94">
        <v>2616999.9999999995</v>
      </c>
      <c r="L25" s="108">
        <v>103.3194</v>
      </c>
      <c r="M25" s="94">
        <v>2703.8843799999995</v>
      </c>
      <c r="N25" s="84"/>
      <c r="O25" s="95">
        <f t="shared" si="0"/>
        <v>7.7407319060257967E-3</v>
      </c>
      <c r="P25" s="95">
        <f>M25/'סכום נכסי הקרן'!$C$42</f>
        <v>2.0681105367829854E-3</v>
      </c>
    </row>
    <row r="26" spans="2:16">
      <c r="B26" s="87" t="s">
        <v>1938</v>
      </c>
      <c r="C26" s="84" t="s">
        <v>1939</v>
      </c>
      <c r="D26" s="84" t="s">
        <v>274</v>
      </c>
      <c r="E26" s="84"/>
      <c r="F26" s="107">
        <v>42583</v>
      </c>
      <c r="G26" s="94">
        <v>9.1</v>
      </c>
      <c r="H26" s="97" t="s">
        <v>176</v>
      </c>
      <c r="I26" s="98">
        <v>4.8000000000000001E-2</v>
      </c>
      <c r="J26" s="98">
        <v>4.8500000000000008E-2</v>
      </c>
      <c r="K26" s="94">
        <v>44538999.999999993</v>
      </c>
      <c r="L26" s="108">
        <v>102.6123</v>
      </c>
      <c r="M26" s="94">
        <v>45702.455249999992</v>
      </c>
      <c r="N26" s="84"/>
      <c r="O26" s="95">
        <f t="shared" si="0"/>
        <v>0.13083786279995863</v>
      </c>
      <c r="P26" s="95">
        <f>M26/'סכום נכסי הקרן'!$C$42</f>
        <v>3.49562762219063E-2</v>
      </c>
    </row>
    <row r="27" spans="2:16">
      <c r="B27" s="87" t="s">
        <v>1940</v>
      </c>
      <c r="C27" s="84" t="s">
        <v>1941</v>
      </c>
      <c r="D27" s="84" t="s">
        <v>274</v>
      </c>
      <c r="E27" s="84"/>
      <c r="F27" s="107">
        <v>42614</v>
      </c>
      <c r="G27" s="94">
        <v>9.1899999999999977</v>
      </c>
      <c r="H27" s="97" t="s">
        <v>176</v>
      </c>
      <c r="I27" s="98">
        <v>4.8000000000000001E-2</v>
      </c>
      <c r="J27" s="98">
        <v>4.8500000000000008E-2</v>
      </c>
      <c r="K27" s="94">
        <v>36483999.999999993</v>
      </c>
      <c r="L27" s="108">
        <v>101.7859</v>
      </c>
      <c r="M27" s="94">
        <v>37135.263330000002</v>
      </c>
      <c r="N27" s="84"/>
      <c r="O27" s="95">
        <f t="shared" si="0"/>
        <v>0.10631154195180521</v>
      </c>
      <c r="P27" s="95">
        <f>M27/'סכום נכסי הקרן'!$C$42</f>
        <v>2.8403518266925238E-2</v>
      </c>
    </row>
    <row r="28" spans="2:16">
      <c r="B28" s="87" t="s">
        <v>1942</v>
      </c>
      <c r="C28" s="84" t="s">
        <v>1943</v>
      </c>
      <c r="D28" s="84" t="s">
        <v>274</v>
      </c>
      <c r="E28" s="84"/>
      <c r="F28" s="107">
        <v>42644</v>
      </c>
      <c r="G28" s="94">
        <v>9.0500000000000007</v>
      </c>
      <c r="H28" s="97" t="s">
        <v>176</v>
      </c>
      <c r="I28" s="98">
        <v>4.8000000000000001E-2</v>
      </c>
      <c r="J28" s="98">
        <v>4.8499999999999995E-2</v>
      </c>
      <c r="K28" s="94">
        <v>9907999.9999999981</v>
      </c>
      <c r="L28" s="108">
        <v>104.1314</v>
      </c>
      <c r="M28" s="94">
        <v>10317.286079999998</v>
      </c>
      <c r="N28" s="84"/>
      <c r="O28" s="95">
        <f t="shared" si="0"/>
        <v>2.9536523874238964E-2</v>
      </c>
      <c r="P28" s="95">
        <f>M28/'סכום נכסי הקרן'!$C$42</f>
        <v>7.8913463204563581E-3</v>
      </c>
    </row>
    <row r="29" spans="2:16">
      <c r="B29" s="87" t="s">
        <v>1944</v>
      </c>
      <c r="C29" s="84" t="s">
        <v>1945</v>
      </c>
      <c r="D29" s="84" t="s">
        <v>274</v>
      </c>
      <c r="E29" s="84"/>
      <c r="F29" s="107">
        <v>42675</v>
      </c>
      <c r="G29" s="94">
        <v>9.1300000000000026</v>
      </c>
      <c r="H29" s="97" t="s">
        <v>176</v>
      </c>
      <c r="I29" s="98">
        <v>4.8000000000000001E-2</v>
      </c>
      <c r="J29" s="98">
        <v>4.8500000000000008E-2</v>
      </c>
      <c r="K29" s="94">
        <v>2394999.9999999995</v>
      </c>
      <c r="L29" s="108">
        <v>103.82429999999999</v>
      </c>
      <c r="M29" s="94">
        <v>2486.5998599999994</v>
      </c>
      <c r="N29" s="84"/>
      <c r="O29" s="95">
        <f t="shared" si="0"/>
        <v>7.1186856273126875E-3</v>
      </c>
      <c r="P29" s="95">
        <f>M29/'סכום נכסי הקרן'!$C$42</f>
        <v>1.901916890110921E-3</v>
      </c>
    </row>
    <row r="30" spans="2:16">
      <c r="B30" s="87" t="s">
        <v>1946</v>
      </c>
      <c r="C30" s="84" t="s">
        <v>1947</v>
      </c>
      <c r="D30" s="84" t="s">
        <v>274</v>
      </c>
      <c r="E30" s="84"/>
      <c r="F30" s="107">
        <v>42705</v>
      </c>
      <c r="G30" s="94">
        <v>9.2200000000000006</v>
      </c>
      <c r="H30" s="97" t="s">
        <v>176</v>
      </c>
      <c r="I30" s="98">
        <v>4.8000000000000001E-2</v>
      </c>
      <c r="J30" s="98">
        <v>4.8499999999999995E-2</v>
      </c>
      <c r="K30" s="94">
        <v>6146999.9999999991</v>
      </c>
      <c r="L30" s="108">
        <v>103.20650000000001</v>
      </c>
      <c r="M30" s="94">
        <v>6344.1130099999991</v>
      </c>
      <c r="N30" s="84"/>
      <c r="O30" s="95">
        <f t="shared" si="0"/>
        <v>1.8162048035478631E-2</v>
      </c>
      <c r="P30" s="95">
        <f>M30/'סכום נכסי הקרן'!$C$42</f>
        <v>4.8523994071532827E-3</v>
      </c>
    </row>
    <row r="31" spans="2:16">
      <c r="B31" s="87" t="s">
        <v>1948</v>
      </c>
      <c r="C31" s="84" t="s">
        <v>1949</v>
      </c>
      <c r="D31" s="84" t="s">
        <v>274</v>
      </c>
      <c r="E31" s="84"/>
      <c r="F31" s="107">
        <v>42736</v>
      </c>
      <c r="G31" s="94">
        <v>9.2999999999999989</v>
      </c>
      <c r="H31" s="97" t="s">
        <v>176</v>
      </c>
      <c r="I31" s="98">
        <v>4.8000000000000001E-2</v>
      </c>
      <c r="J31" s="98">
        <v>4.8499999999999995E-2</v>
      </c>
      <c r="K31" s="94">
        <v>7911999.9999999991</v>
      </c>
      <c r="L31" s="108">
        <v>103.2152</v>
      </c>
      <c r="M31" s="94">
        <v>8166.3847099999994</v>
      </c>
      <c r="N31" s="84"/>
      <c r="O31" s="95">
        <f t="shared" si="0"/>
        <v>2.3378882303235995E-2</v>
      </c>
      <c r="P31" s="95">
        <f>M31/'סכום נכסי הקרן'!$C$42</f>
        <v>6.2461939538163477E-3</v>
      </c>
    </row>
    <row r="32" spans="2:16">
      <c r="B32" s="87" t="s">
        <v>1950</v>
      </c>
      <c r="C32" s="84" t="s">
        <v>1951</v>
      </c>
      <c r="D32" s="84" t="s">
        <v>274</v>
      </c>
      <c r="E32" s="84"/>
      <c r="F32" s="107">
        <v>42767</v>
      </c>
      <c r="G32" s="94">
        <v>9.39</v>
      </c>
      <c r="H32" s="97" t="s">
        <v>176</v>
      </c>
      <c r="I32" s="98">
        <v>4.8000000000000001E-2</v>
      </c>
      <c r="J32" s="98">
        <v>4.8500000000000008E-2</v>
      </c>
      <c r="K32" s="94">
        <v>4732999.9999999991</v>
      </c>
      <c r="L32" s="108">
        <v>102.8079</v>
      </c>
      <c r="M32" s="94">
        <v>4865.8975599999985</v>
      </c>
      <c r="N32" s="84"/>
      <c r="O32" s="95">
        <f t="shared" si="0"/>
        <v>1.3930184579173858E-2</v>
      </c>
      <c r="P32" s="95">
        <f>M32/'סכום נכסי הקרן'!$C$42</f>
        <v>3.721761954459982E-3</v>
      </c>
    </row>
    <row r="33" spans="2:16">
      <c r="B33" s="87" t="s">
        <v>1952</v>
      </c>
      <c r="C33" s="84" t="s">
        <v>1953</v>
      </c>
      <c r="D33" s="84" t="s">
        <v>274</v>
      </c>
      <c r="E33" s="84"/>
      <c r="F33" s="107">
        <v>42795</v>
      </c>
      <c r="G33" s="94">
        <v>9.4699999999999971</v>
      </c>
      <c r="H33" s="97" t="s">
        <v>176</v>
      </c>
      <c r="I33" s="98">
        <v>4.8000000000000001E-2</v>
      </c>
      <c r="J33" s="98">
        <v>4.8499999999999995E-2</v>
      </c>
      <c r="K33" s="94">
        <v>6587999.9999999991</v>
      </c>
      <c r="L33" s="108">
        <v>102.6075</v>
      </c>
      <c r="M33" s="94">
        <v>6759.7804800000004</v>
      </c>
      <c r="N33" s="84"/>
      <c r="O33" s="95">
        <f t="shared" si="0"/>
        <v>1.9352028816878031E-2</v>
      </c>
      <c r="P33" s="95">
        <f>M33/'סכום נכסי הקרן'!$C$42</f>
        <v>5.1703295231240428E-3</v>
      </c>
    </row>
    <row r="34" spans="2:16">
      <c r="B34" s="87" t="s">
        <v>1954</v>
      </c>
      <c r="C34" s="84" t="s">
        <v>1955</v>
      </c>
      <c r="D34" s="84" t="s">
        <v>274</v>
      </c>
      <c r="E34" s="84"/>
      <c r="F34" s="107">
        <v>42826</v>
      </c>
      <c r="G34" s="94">
        <v>9.33</v>
      </c>
      <c r="H34" s="97" t="s">
        <v>176</v>
      </c>
      <c r="I34" s="98">
        <v>4.8000000000000001E-2</v>
      </c>
      <c r="J34" s="98">
        <v>4.8500000000000008E-2</v>
      </c>
      <c r="K34" s="94">
        <v>4450999.9999999991</v>
      </c>
      <c r="L34" s="108">
        <v>104.6557</v>
      </c>
      <c r="M34" s="94">
        <v>4658.2268599999998</v>
      </c>
      <c r="N34" s="84"/>
      <c r="O34" s="95">
        <f t="shared" si="0"/>
        <v>1.3335660928189675E-2</v>
      </c>
      <c r="P34" s="95">
        <f>M34/'סכום נכסי הקרן'!$C$42</f>
        <v>3.5629215964816962E-3</v>
      </c>
    </row>
    <row r="35" spans="2:16">
      <c r="B35" s="87" t="s">
        <v>1956</v>
      </c>
      <c r="C35" s="84" t="s">
        <v>1957</v>
      </c>
      <c r="D35" s="84" t="s">
        <v>274</v>
      </c>
      <c r="E35" s="84"/>
      <c r="F35" s="107">
        <v>42856</v>
      </c>
      <c r="G35" s="94">
        <v>9.4099999999999984</v>
      </c>
      <c r="H35" s="97" t="s">
        <v>176</v>
      </c>
      <c r="I35" s="98">
        <v>4.8000000000000001E-2</v>
      </c>
      <c r="J35" s="98">
        <v>4.8499999999999995E-2</v>
      </c>
      <c r="K35" s="94">
        <v>3926899.9999999995</v>
      </c>
      <c r="L35" s="108">
        <v>103.92659999999999</v>
      </c>
      <c r="M35" s="94">
        <v>4081.1004999999996</v>
      </c>
      <c r="N35" s="84"/>
      <c r="O35" s="95">
        <f t="shared" si="0"/>
        <v>1.1683452549124099E-2</v>
      </c>
      <c r="P35" s="95">
        <f>M35/'סכום נכסי הקרן'!$C$42</f>
        <v>3.1214969871309031E-3</v>
      </c>
    </row>
    <row r="36" spans="2:16">
      <c r="B36" s="87" t="s">
        <v>1958</v>
      </c>
      <c r="C36" s="84" t="s">
        <v>1959</v>
      </c>
      <c r="D36" s="84" t="s">
        <v>274</v>
      </c>
      <c r="E36" s="84"/>
      <c r="F36" s="107">
        <v>42887</v>
      </c>
      <c r="G36" s="94">
        <v>9.49</v>
      </c>
      <c r="H36" s="97" t="s">
        <v>176</v>
      </c>
      <c r="I36" s="98">
        <v>4.8000000000000001E-2</v>
      </c>
      <c r="J36" s="98">
        <v>4.8500000000000008E-2</v>
      </c>
      <c r="K36" s="94">
        <v>7629999.9999999991</v>
      </c>
      <c r="L36" s="108">
        <v>103.31319999999999</v>
      </c>
      <c r="M36" s="94">
        <v>7883.0528199999981</v>
      </c>
      <c r="N36" s="84"/>
      <c r="O36" s="95">
        <f t="shared" si="0"/>
        <v>2.2567754350746545E-2</v>
      </c>
      <c r="P36" s="95">
        <f>M36/'סכום נכסי הקרן'!$C$42</f>
        <v>6.0294828875259911E-3</v>
      </c>
    </row>
    <row r="37" spans="2:16">
      <c r="B37" s="87" t="s">
        <v>1960</v>
      </c>
      <c r="C37" s="84" t="s">
        <v>1961</v>
      </c>
      <c r="D37" s="84" t="s">
        <v>274</v>
      </c>
      <c r="E37" s="84"/>
      <c r="F37" s="107">
        <v>42949</v>
      </c>
      <c r="G37" s="94">
        <v>9.67</v>
      </c>
      <c r="H37" s="97" t="s">
        <v>176</v>
      </c>
      <c r="I37" s="98">
        <v>4.8000000000000001E-2</v>
      </c>
      <c r="J37" s="98">
        <v>4.8499999999999995E-2</v>
      </c>
      <c r="K37" s="94">
        <v>9689999.9999999981</v>
      </c>
      <c r="L37" s="108">
        <v>102.8062</v>
      </c>
      <c r="M37" s="94">
        <v>9961.9193899999991</v>
      </c>
      <c r="N37" s="84"/>
      <c r="O37" s="95">
        <f t="shared" si="0"/>
        <v>2.8519173318879133E-2</v>
      </c>
      <c r="P37" s="95">
        <f>M37/'סכום נכסי הקרן'!$C$42</f>
        <v>7.6195382500200441E-3</v>
      </c>
    </row>
    <row r="38" spans="2:16">
      <c r="B38" s="87" t="s">
        <v>1962</v>
      </c>
      <c r="C38" s="84" t="s">
        <v>1963</v>
      </c>
      <c r="D38" s="84" t="s">
        <v>274</v>
      </c>
      <c r="E38" s="84"/>
      <c r="F38" s="107">
        <v>42979</v>
      </c>
      <c r="G38" s="94">
        <v>9.7499999999999982</v>
      </c>
      <c r="H38" s="97" t="s">
        <v>176</v>
      </c>
      <c r="I38" s="98">
        <v>4.8000000000000001E-2</v>
      </c>
      <c r="J38" s="98">
        <v>4.8499999999999988E-2</v>
      </c>
      <c r="K38" s="94">
        <v>2684999.9999999995</v>
      </c>
      <c r="L38" s="108">
        <v>102.5167</v>
      </c>
      <c r="M38" s="94">
        <v>2752.57222</v>
      </c>
      <c r="N38" s="84"/>
      <c r="O38" s="95">
        <f t="shared" si="0"/>
        <v>7.8801163853737932E-3</v>
      </c>
      <c r="P38" s="95">
        <f>M38/'סכום נכסי הקרן'!$C$42</f>
        <v>2.105350233739704E-3</v>
      </c>
    </row>
    <row r="39" spans="2:16">
      <c r="B39" s="87" t="s">
        <v>1964</v>
      </c>
      <c r="C39" s="84" t="s">
        <v>1965</v>
      </c>
      <c r="D39" s="84" t="s">
        <v>274</v>
      </c>
      <c r="E39" s="84"/>
      <c r="F39" s="107">
        <v>43009</v>
      </c>
      <c r="G39" s="94">
        <v>9.5999999999999979</v>
      </c>
      <c r="H39" s="97" t="s">
        <v>176</v>
      </c>
      <c r="I39" s="98">
        <v>4.8000000000000001E-2</v>
      </c>
      <c r="J39" s="98">
        <v>4.8499999999999988E-2</v>
      </c>
      <c r="K39" s="94">
        <v>10799999.999999998</v>
      </c>
      <c r="L39" s="108">
        <v>104.24979999999999</v>
      </c>
      <c r="M39" s="94">
        <v>11258.97739</v>
      </c>
      <c r="N39" s="84"/>
      <c r="O39" s="95">
        <f t="shared" si="0"/>
        <v>3.2232415763279072E-2</v>
      </c>
      <c r="P39" s="95">
        <f>M39/'סכום נכסי הקרן'!$C$42</f>
        <v>8.6116144410214746E-3</v>
      </c>
    </row>
    <row r="40" spans="2:16">
      <c r="B40" s="87" t="s">
        <v>1966</v>
      </c>
      <c r="C40" s="84" t="s">
        <v>1967</v>
      </c>
      <c r="D40" s="84" t="s">
        <v>274</v>
      </c>
      <c r="E40" s="84"/>
      <c r="F40" s="107">
        <v>43040</v>
      </c>
      <c r="G40" s="94">
        <v>9.68</v>
      </c>
      <c r="H40" s="97" t="s">
        <v>176</v>
      </c>
      <c r="I40" s="98">
        <v>4.8000000000000001E-2</v>
      </c>
      <c r="J40" s="98">
        <v>4.8499999999999995E-2</v>
      </c>
      <c r="K40" s="94">
        <v>6718999.9999999991</v>
      </c>
      <c r="L40" s="108">
        <v>103.735</v>
      </c>
      <c r="M40" s="94">
        <v>6969.9602599999989</v>
      </c>
      <c r="N40" s="84"/>
      <c r="O40" s="95">
        <f t="shared" si="0"/>
        <v>1.9953735510064175E-2</v>
      </c>
      <c r="P40" s="95">
        <f>M40/'סכום נכסי הקרן'!$C$42</f>
        <v>5.3310889922980643E-3</v>
      </c>
    </row>
    <row r="41" spans="2:16">
      <c r="B41" s="87" t="s">
        <v>1968</v>
      </c>
      <c r="C41" s="84" t="s">
        <v>1969</v>
      </c>
      <c r="D41" s="84" t="s">
        <v>274</v>
      </c>
      <c r="E41" s="84"/>
      <c r="F41" s="107">
        <v>43070</v>
      </c>
      <c r="G41" s="94">
        <v>9.7699999999999978</v>
      </c>
      <c r="H41" s="97" t="s">
        <v>176</v>
      </c>
      <c r="I41" s="98">
        <v>4.8000000000000001E-2</v>
      </c>
      <c r="J41" s="98">
        <v>4.8499999999999988E-2</v>
      </c>
      <c r="K41" s="94">
        <v>5542999.9999999991</v>
      </c>
      <c r="L41" s="108">
        <v>103.0177</v>
      </c>
      <c r="M41" s="94">
        <v>5710.2688200000002</v>
      </c>
      <c r="N41" s="84"/>
      <c r="O41" s="95">
        <f t="shared" si="0"/>
        <v>1.6347466768145715E-2</v>
      </c>
      <c r="P41" s="95">
        <f>M41/'סכום נכסי הקרן'!$C$42</f>
        <v>4.3675932306341241E-3</v>
      </c>
    </row>
    <row r="42" spans="2:16">
      <c r="B42" s="87" t="s">
        <v>1970</v>
      </c>
      <c r="C42" s="84" t="s">
        <v>1971</v>
      </c>
      <c r="D42" s="84" t="s">
        <v>274</v>
      </c>
      <c r="E42" s="84"/>
      <c r="F42" s="107">
        <v>43101</v>
      </c>
      <c r="G42" s="94">
        <v>9.8500000000000014</v>
      </c>
      <c r="H42" s="97" t="s">
        <v>176</v>
      </c>
      <c r="I42" s="98">
        <v>4.8000000000000001E-2</v>
      </c>
      <c r="J42" s="98">
        <v>4.8500000000000008E-2</v>
      </c>
      <c r="K42" s="94">
        <v>5624999.9999999991</v>
      </c>
      <c r="L42" s="108">
        <v>102.9182</v>
      </c>
      <c r="M42" s="94">
        <v>5789.1510199999984</v>
      </c>
      <c r="N42" s="84"/>
      <c r="O42" s="95">
        <f t="shared" si="0"/>
        <v>1.6573292238670271E-2</v>
      </c>
      <c r="P42" s="95">
        <f>M42/'סכום נכסי הקרן'!$C$42</f>
        <v>4.4279275815373312E-3</v>
      </c>
    </row>
    <row r="43" spans="2:16">
      <c r="B43" s="87" t="s">
        <v>1972</v>
      </c>
      <c r="C43" s="84" t="s">
        <v>1973</v>
      </c>
      <c r="D43" s="84" t="s">
        <v>274</v>
      </c>
      <c r="E43" s="84"/>
      <c r="F43" s="107">
        <v>43132</v>
      </c>
      <c r="G43" s="94">
        <v>9.9400000000000013</v>
      </c>
      <c r="H43" s="97" t="s">
        <v>176</v>
      </c>
      <c r="I43" s="98">
        <v>4.8000000000000001E-2</v>
      </c>
      <c r="J43" s="98">
        <v>4.8500000000000008E-2</v>
      </c>
      <c r="K43" s="94">
        <v>13593999.999999998</v>
      </c>
      <c r="L43" s="108">
        <v>102.4045</v>
      </c>
      <c r="M43" s="94">
        <v>13921.630069999999</v>
      </c>
      <c r="N43" s="84"/>
      <c r="O43" s="95">
        <f t="shared" si="0"/>
        <v>3.9855108770123208E-2</v>
      </c>
      <c r="P43" s="95">
        <f>M43/'סכום נכסי הקרן'!$C$42</f>
        <v>1.0648188232427989E-2</v>
      </c>
    </row>
    <row r="44" spans="2:16">
      <c r="B44" s="87" t="s">
        <v>1974</v>
      </c>
      <c r="C44" s="84" t="s">
        <v>1975</v>
      </c>
      <c r="D44" s="84" t="s">
        <v>274</v>
      </c>
      <c r="E44" s="84"/>
      <c r="F44" s="107">
        <v>43161</v>
      </c>
      <c r="G44" s="94">
        <v>10.02</v>
      </c>
      <c r="H44" s="97" t="s">
        <v>176</v>
      </c>
      <c r="I44" s="98">
        <v>4.8000000000000001E-2</v>
      </c>
      <c r="J44" s="98">
        <v>4.8499999999999995E-2</v>
      </c>
      <c r="K44" s="94">
        <v>4661999.9999999991</v>
      </c>
      <c r="L44" s="108">
        <v>102.50320000000001</v>
      </c>
      <c r="M44" s="94">
        <v>4778.696899999999</v>
      </c>
      <c r="N44" s="84"/>
      <c r="O44" s="95">
        <f t="shared" si="0"/>
        <v>1.3680544862297908E-2</v>
      </c>
      <c r="P44" s="95">
        <f>M44/'סכום נכסי הקרן'!$C$42</f>
        <v>3.6550650923107102E-3</v>
      </c>
    </row>
    <row r="45" spans="2:16">
      <c r="B45" s="87" t="s">
        <v>1976</v>
      </c>
      <c r="C45" s="84" t="s">
        <v>1977</v>
      </c>
      <c r="D45" s="84" t="s">
        <v>274</v>
      </c>
      <c r="E45" s="84"/>
      <c r="F45" s="107">
        <v>43221</v>
      </c>
      <c r="G45" s="94">
        <v>9.9400000000000013</v>
      </c>
      <c r="H45" s="97" t="s">
        <v>176</v>
      </c>
      <c r="I45" s="98">
        <v>4.8000000000000001E-2</v>
      </c>
      <c r="J45" s="98">
        <v>4.8500000000000008E-2</v>
      </c>
      <c r="K45" s="94">
        <v>12162999.999999998</v>
      </c>
      <c r="L45" s="108">
        <v>103.72369999999999</v>
      </c>
      <c r="M45" s="94">
        <v>12617.298699999998</v>
      </c>
      <c r="N45" s="84"/>
      <c r="O45" s="95">
        <f t="shared" si="0"/>
        <v>3.6121043983007813E-2</v>
      </c>
      <c r="P45" s="95">
        <f>M45/'סכום נכסי הקרן'!$C$42</f>
        <v>9.6505488844934491E-3</v>
      </c>
    </row>
    <row r="46" spans="2:16">
      <c r="B46" s="87" t="s">
        <v>1978</v>
      </c>
      <c r="C46" s="84" t="s">
        <v>1979</v>
      </c>
      <c r="D46" s="84" t="s">
        <v>274</v>
      </c>
      <c r="E46" s="84"/>
      <c r="F46" s="107">
        <v>43252</v>
      </c>
      <c r="G46" s="94">
        <v>10.030000000000001</v>
      </c>
      <c r="H46" s="97" t="s">
        <v>176</v>
      </c>
      <c r="I46" s="98">
        <v>4.8000000000000001E-2</v>
      </c>
      <c r="J46" s="98">
        <v>4.8500000000000008E-2</v>
      </c>
      <c r="K46" s="94">
        <v>4858999.9999999991</v>
      </c>
      <c r="L46" s="108">
        <v>102.9143</v>
      </c>
      <c r="M46" s="94">
        <v>5000.6612599999989</v>
      </c>
      <c r="N46" s="84"/>
      <c r="O46" s="95">
        <f t="shared" si="0"/>
        <v>1.4315988676449679E-2</v>
      </c>
      <c r="P46" s="95">
        <f>M46/'סכום נכסי הקרן'!$C$42</f>
        <v>3.8248381917456394E-3</v>
      </c>
    </row>
    <row r="47" spans="2:16">
      <c r="B47" s="87" t="s">
        <v>1980</v>
      </c>
      <c r="C47" s="84" t="s">
        <v>1981</v>
      </c>
      <c r="D47" s="84" t="s">
        <v>274</v>
      </c>
      <c r="E47" s="84"/>
      <c r="F47" s="107">
        <v>43282</v>
      </c>
      <c r="G47" s="94">
        <v>10.110000000000001</v>
      </c>
      <c r="H47" s="97" t="s">
        <v>176</v>
      </c>
      <c r="I47" s="98">
        <v>4.8000000000000001E-2</v>
      </c>
      <c r="J47" s="98">
        <v>4.8500000000000015E-2</v>
      </c>
      <c r="K47" s="94">
        <v>4466999.9999999991</v>
      </c>
      <c r="L47" s="108">
        <v>102.00320000000001</v>
      </c>
      <c r="M47" s="94">
        <v>4556.4724699999988</v>
      </c>
      <c r="N47" s="84"/>
      <c r="O47" s="95">
        <f t="shared" si="0"/>
        <v>1.3044356514777146E-2</v>
      </c>
      <c r="P47" s="95">
        <f>M47/'סכום נכסי הקרן'!$C$42</f>
        <v>3.4850930740494878E-3</v>
      </c>
    </row>
    <row r="48" spans="2:16">
      <c r="B48" s="87" t="s">
        <v>1982</v>
      </c>
      <c r="C48" s="84" t="s">
        <v>1983</v>
      </c>
      <c r="D48" s="84" t="s">
        <v>274</v>
      </c>
      <c r="E48" s="84"/>
      <c r="F48" s="107">
        <v>43313</v>
      </c>
      <c r="G48" s="94">
        <v>10.200000000000001</v>
      </c>
      <c r="H48" s="97" t="s">
        <v>176</v>
      </c>
      <c r="I48" s="98">
        <v>4.8000000000000001E-2</v>
      </c>
      <c r="J48" s="98">
        <v>4.8499999999999995E-2</v>
      </c>
      <c r="K48" s="94">
        <v>8470999.9999999981</v>
      </c>
      <c r="L48" s="108">
        <v>101.4795</v>
      </c>
      <c r="M48" s="94">
        <v>8598.0862399999987</v>
      </c>
      <c r="N48" s="84"/>
      <c r="O48" s="95">
        <f t="shared" si="0"/>
        <v>2.4614765698202441E-2</v>
      </c>
      <c r="P48" s="95">
        <f>M48/'סכום נכסי הקרן'!$C$42</f>
        <v>6.5763879848711581E-3</v>
      </c>
    </row>
    <row r="49" spans="2:16">
      <c r="B49" s="87" t="s">
        <v>1984</v>
      </c>
      <c r="C49" s="84" t="s">
        <v>1985</v>
      </c>
      <c r="D49" s="84" t="s">
        <v>274</v>
      </c>
      <c r="E49" s="84"/>
      <c r="F49" s="107">
        <v>43345</v>
      </c>
      <c r="G49" s="94">
        <v>10.280000000000001</v>
      </c>
      <c r="H49" s="97" t="s">
        <v>176</v>
      </c>
      <c r="I49" s="98">
        <v>4.8000000000000001E-2</v>
      </c>
      <c r="J49" s="98">
        <v>4.8500000000000008E-2</v>
      </c>
      <c r="K49" s="94">
        <v>8161999.9999999991</v>
      </c>
      <c r="L49" s="108">
        <v>101.0789</v>
      </c>
      <c r="M49" s="94">
        <v>8250.6816399999989</v>
      </c>
      <c r="N49" s="84"/>
      <c r="O49" s="95">
        <f t="shared" si="0"/>
        <v>2.3620209166343588E-2</v>
      </c>
      <c r="P49" s="95">
        <f>M49/'סכום נכסי הקרן'!$C$42</f>
        <v>6.3106698502122796E-3</v>
      </c>
    </row>
    <row r="50" spans="2:16">
      <c r="B50" s="87" t="s">
        <v>1986</v>
      </c>
      <c r="C50" s="84" t="s">
        <v>1987</v>
      </c>
      <c r="D50" s="84" t="s">
        <v>274</v>
      </c>
      <c r="E50" s="84"/>
      <c r="F50" s="107">
        <v>43375</v>
      </c>
      <c r="G50" s="94">
        <v>10.119999999999999</v>
      </c>
      <c r="H50" s="97" t="s">
        <v>176</v>
      </c>
      <c r="I50" s="98">
        <v>4.8000000000000001E-2</v>
      </c>
      <c r="J50" s="98">
        <v>4.8499999999999988E-2</v>
      </c>
      <c r="K50" s="94">
        <v>2114999.9999999995</v>
      </c>
      <c r="L50" s="108">
        <v>103.0025</v>
      </c>
      <c r="M50" s="94">
        <v>2178.5036800000003</v>
      </c>
      <c r="N50" s="84"/>
      <c r="O50" s="95">
        <f t="shared" si="0"/>
        <v>6.2366619918750432E-3</v>
      </c>
      <c r="P50" s="95">
        <f>M50/'סכום נכסי הקרן'!$C$42</f>
        <v>1.6662644484186525E-3</v>
      </c>
    </row>
    <row r="51" spans="2:16">
      <c r="B51" s="87" t="s">
        <v>1988</v>
      </c>
      <c r="C51" s="84" t="s">
        <v>1989</v>
      </c>
      <c r="D51" s="84" t="s">
        <v>274</v>
      </c>
      <c r="E51" s="84"/>
      <c r="F51" s="107">
        <v>43435</v>
      </c>
      <c r="G51" s="94">
        <v>10.29</v>
      </c>
      <c r="H51" s="97" t="s">
        <v>176</v>
      </c>
      <c r="I51" s="98">
        <v>4.8000000000000001E-2</v>
      </c>
      <c r="J51" s="98">
        <v>4.8500000000000015E-2</v>
      </c>
      <c r="K51" s="94">
        <v>8946999.9999999981</v>
      </c>
      <c r="L51" s="108">
        <v>101.80329999999999</v>
      </c>
      <c r="M51" s="94">
        <v>9108.3456499999993</v>
      </c>
      <c r="N51" s="84"/>
      <c r="O51" s="95">
        <f t="shared" si="0"/>
        <v>2.6075546094195892E-2</v>
      </c>
      <c r="P51" s="95">
        <f>M51/'סכום נכסי הקרן'!$C$42</f>
        <v>6.9666683053313362E-3</v>
      </c>
    </row>
    <row r="52" spans="2:16">
      <c r="B52" s="87" t="s">
        <v>1990</v>
      </c>
      <c r="C52" s="84" t="s">
        <v>1991</v>
      </c>
      <c r="D52" s="84" t="s">
        <v>274</v>
      </c>
      <c r="E52" s="84"/>
      <c r="F52" s="107">
        <v>43497</v>
      </c>
      <c r="G52" s="94">
        <v>10.46</v>
      </c>
      <c r="H52" s="97" t="s">
        <v>176</v>
      </c>
      <c r="I52" s="98">
        <v>4.8000000000000001E-2</v>
      </c>
      <c r="J52" s="98">
        <v>4.8500000000000008E-2</v>
      </c>
      <c r="K52" s="94">
        <v>17428999.999999996</v>
      </c>
      <c r="L52" s="108">
        <v>101.5993</v>
      </c>
      <c r="M52" s="94">
        <v>17707.963899999995</v>
      </c>
      <c r="N52" s="84"/>
      <c r="O52" s="95">
        <f t="shared" si="0"/>
        <v>5.0694697659921018E-2</v>
      </c>
      <c r="P52" s="95">
        <f>M52/'סכום נכסי הקרן'!$C$42</f>
        <v>1.3544228073303461E-2</v>
      </c>
    </row>
    <row r="53" spans="2:16">
      <c r="B53" s="87" t="s">
        <v>1992</v>
      </c>
      <c r="C53" s="84" t="s">
        <v>1993</v>
      </c>
      <c r="D53" s="84" t="s">
        <v>274</v>
      </c>
      <c r="E53" s="84"/>
      <c r="F53" s="107">
        <v>43525</v>
      </c>
      <c r="G53" s="94">
        <v>10.540000000000003</v>
      </c>
      <c r="H53" s="97" t="s">
        <v>176</v>
      </c>
      <c r="I53" s="98">
        <v>4.8000000000000001E-2</v>
      </c>
      <c r="J53" s="98">
        <v>4.8500000000000008E-2</v>
      </c>
      <c r="K53" s="94">
        <v>12994999.999999998</v>
      </c>
      <c r="L53" s="108">
        <v>101.2988</v>
      </c>
      <c r="M53" s="94">
        <v>13163.778139999997</v>
      </c>
      <c r="N53" s="84"/>
      <c r="O53" s="95">
        <f t="shared" si="0"/>
        <v>3.7685515773475085E-2</v>
      </c>
      <c r="P53" s="95">
        <f>M53/'סכום נכסי הקרן'!$C$42</f>
        <v>1.0068532691922103E-2</v>
      </c>
    </row>
    <row r="54" spans="2:16">
      <c r="B54" s="87" t="s">
        <v>1994</v>
      </c>
      <c r="C54" s="84" t="s">
        <v>1995</v>
      </c>
      <c r="D54" s="84" t="s">
        <v>274</v>
      </c>
      <c r="E54" s="84"/>
      <c r="F54" s="107">
        <v>43556</v>
      </c>
      <c r="G54" s="94">
        <v>10.37</v>
      </c>
      <c r="H54" s="97" t="s">
        <v>176</v>
      </c>
      <c r="I54" s="98">
        <v>4.8000000000000001E-2</v>
      </c>
      <c r="J54" s="98">
        <v>4.8499999999999995E-2</v>
      </c>
      <c r="K54" s="94">
        <v>7324999.9999999991</v>
      </c>
      <c r="L54" s="108">
        <v>103.2176</v>
      </c>
      <c r="M54" s="94">
        <v>7560.690959999999</v>
      </c>
      <c r="N54" s="84"/>
      <c r="O54" s="95">
        <f t="shared" si="0"/>
        <v>2.1644890653820342E-2</v>
      </c>
      <c r="P54" s="95">
        <f>M54/'סכום נכסי הקרן'!$C$42</f>
        <v>5.7829191053412809E-3</v>
      </c>
    </row>
    <row r="55" spans="2:16">
      <c r="B55" s="87" t="s">
        <v>1996</v>
      </c>
      <c r="C55" s="84" t="s">
        <v>1997</v>
      </c>
      <c r="D55" s="84" t="s">
        <v>274</v>
      </c>
      <c r="E55" s="84"/>
      <c r="F55" s="107">
        <v>43586</v>
      </c>
      <c r="G55" s="94">
        <v>10.450000000000001</v>
      </c>
      <c r="H55" s="97" t="s">
        <v>176</v>
      </c>
      <c r="I55" s="98">
        <v>4.8000000000000001E-2</v>
      </c>
      <c r="J55" s="98">
        <v>4.8499999999999995E-2</v>
      </c>
      <c r="K55" s="94">
        <v>16149999.999999998</v>
      </c>
      <c r="L55" s="108">
        <v>102.3058</v>
      </c>
      <c r="M55" s="94">
        <v>16520.934769999996</v>
      </c>
      <c r="N55" s="84"/>
      <c r="O55" s="95">
        <f t="shared" si="0"/>
        <v>4.7296447968500022E-2</v>
      </c>
      <c r="P55" s="95">
        <f>M55/'סכום נכסי הקרן'!$C$42</f>
        <v>1.2636309277152369E-2</v>
      </c>
    </row>
    <row r="56" spans="2:16">
      <c r="B56" s="87" t="s">
        <v>1998</v>
      </c>
      <c r="C56" s="84" t="s">
        <v>1999</v>
      </c>
      <c r="D56" s="84" t="s">
        <v>274</v>
      </c>
      <c r="E56" s="84"/>
      <c r="F56" s="107">
        <v>43647</v>
      </c>
      <c r="G56" s="94">
        <v>10.620000000000001</v>
      </c>
      <c r="H56" s="97" t="s">
        <v>176</v>
      </c>
      <c r="I56" s="98">
        <v>4.8000000000000001E-2</v>
      </c>
      <c r="J56" s="98">
        <v>4.8500000000000008E-2</v>
      </c>
      <c r="K56" s="94">
        <v>13659999.999999998</v>
      </c>
      <c r="L56" s="108">
        <v>101.193</v>
      </c>
      <c r="M56" s="94">
        <v>13822.969229999997</v>
      </c>
      <c r="N56" s="84"/>
      <c r="O56" s="95">
        <f t="shared" si="0"/>
        <v>3.9572660630804724E-2</v>
      </c>
      <c r="P56" s="95">
        <f>M56/'סכום נכסי הקרן'!$C$42</f>
        <v>1.0572725862704968E-2</v>
      </c>
    </row>
    <row r="57" spans="2:16">
      <c r="B57" s="87" t="s">
        <v>2000</v>
      </c>
      <c r="C57" s="84" t="s">
        <v>2001</v>
      </c>
      <c r="D57" s="84" t="s">
        <v>274</v>
      </c>
      <c r="E57" s="84"/>
      <c r="F57" s="107">
        <v>43678</v>
      </c>
      <c r="G57" s="94">
        <v>10.710000000000003</v>
      </c>
      <c r="H57" s="97" t="s">
        <v>176</v>
      </c>
      <c r="I57" s="98">
        <v>4.8000000000000001E-2</v>
      </c>
      <c r="J57" s="98">
        <v>4.8499999999999995E-2</v>
      </c>
      <c r="K57" s="94">
        <v>13904999.999999998</v>
      </c>
      <c r="L57" s="108">
        <v>100.7938</v>
      </c>
      <c r="M57" s="94">
        <v>14015.383359999998</v>
      </c>
      <c r="N57" s="84"/>
      <c r="O57" s="95">
        <f t="shared" si="0"/>
        <v>4.0123507481460811E-2</v>
      </c>
      <c r="P57" s="95">
        <f>M57/'סכום נכסי הקרן'!$C$42</f>
        <v>1.0719896981641249E-2</v>
      </c>
    </row>
    <row r="58" spans="2:16">
      <c r="B58" s="87" t="s">
        <v>2002</v>
      </c>
      <c r="C58" s="84" t="s">
        <v>2003</v>
      </c>
      <c r="D58" s="84" t="s">
        <v>274</v>
      </c>
      <c r="E58" s="84"/>
      <c r="F58" s="107">
        <v>40969</v>
      </c>
      <c r="G58" s="94">
        <v>6.3099999999999978</v>
      </c>
      <c r="H58" s="97" t="s">
        <v>176</v>
      </c>
      <c r="I58" s="98">
        <v>4.8000000000000001E-2</v>
      </c>
      <c r="J58" s="98">
        <v>4.8599999999999983E-2</v>
      </c>
      <c r="K58" s="94">
        <v>656999.99999999988</v>
      </c>
      <c r="L58" s="108">
        <v>104.4883</v>
      </c>
      <c r="M58" s="94">
        <v>686.16602999999998</v>
      </c>
      <c r="N58" s="84"/>
      <c r="O58" s="95">
        <f t="shared" si="0"/>
        <v>1.9643692313692993E-3</v>
      </c>
      <c r="P58" s="95">
        <f>M58/'סכום נכסי הקרן'!$C$42</f>
        <v>5.248253982759241E-4</v>
      </c>
    </row>
    <row r="62" spans="2:16">
      <c r="B62" s="99" t="s">
        <v>124</v>
      </c>
    </row>
    <row r="63" spans="2:16">
      <c r="B63" s="99" t="s">
        <v>250</v>
      </c>
    </row>
    <row r="64" spans="2:16">
      <c r="B64" s="99" t="s">
        <v>258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191</v>
      </c>
      <c r="C1" s="78" t="s" vm="1">
        <v>269</v>
      </c>
    </row>
    <row r="2" spans="2:65">
      <c r="B2" s="57" t="s">
        <v>190</v>
      </c>
      <c r="C2" s="78" t="s">
        <v>270</v>
      </c>
    </row>
    <row r="3" spans="2:65">
      <c r="B3" s="57" t="s">
        <v>192</v>
      </c>
      <c r="C3" s="78" t="s">
        <v>271</v>
      </c>
    </row>
    <row r="4" spans="2:65">
      <c r="B4" s="57" t="s">
        <v>193</v>
      </c>
      <c r="C4" s="78">
        <v>8802</v>
      </c>
    </row>
    <row r="6" spans="2:65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65" ht="26.25" customHeight="1">
      <c r="B7" s="164" t="s">
        <v>99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65" s="3" customFormat="1" ht="78.75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31" t="s">
        <v>252</v>
      </c>
      <c r="O8" s="31" t="s">
        <v>251</v>
      </c>
      <c r="P8" s="31" t="s">
        <v>122</v>
      </c>
      <c r="Q8" s="31" t="s">
        <v>64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125</v>
      </c>
      <c r="R10" s="21" t="s">
        <v>126</v>
      </c>
      <c r="S10" s="21" t="s">
        <v>197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H31" sqref="H31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191</v>
      </c>
      <c r="C1" s="78" t="s" vm="1">
        <v>269</v>
      </c>
    </row>
    <row r="2" spans="2:81">
      <c r="B2" s="57" t="s">
        <v>190</v>
      </c>
      <c r="C2" s="78" t="s">
        <v>270</v>
      </c>
    </row>
    <row r="3" spans="2:81">
      <c r="B3" s="57" t="s">
        <v>192</v>
      </c>
      <c r="C3" s="78" t="s">
        <v>271</v>
      </c>
    </row>
    <row r="4" spans="2:81">
      <c r="B4" s="57" t="s">
        <v>193</v>
      </c>
      <c r="C4" s="78">
        <v>8802</v>
      </c>
    </row>
    <row r="6" spans="2:81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81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81" s="3" customFormat="1" ht="78.75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114</v>
      </c>
      <c r="J8" s="31" t="s">
        <v>18</v>
      </c>
      <c r="K8" s="31" t="s">
        <v>113</v>
      </c>
      <c r="L8" s="31" t="s">
        <v>17</v>
      </c>
      <c r="M8" s="71" t="s">
        <v>19</v>
      </c>
      <c r="N8" s="71" t="s">
        <v>252</v>
      </c>
      <c r="O8" s="31" t="s">
        <v>251</v>
      </c>
      <c r="P8" s="31" t="s">
        <v>122</v>
      </c>
      <c r="Q8" s="31" t="s">
        <v>64</v>
      </c>
      <c r="R8" s="31" t="s">
        <v>194</v>
      </c>
      <c r="S8" s="32" t="s">
        <v>196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21" t="s">
        <v>126</v>
      </c>
      <c r="S10" s="21" t="s">
        <v>197</v>
      </c>
      <c r="T10" s="5"/>
      <c r="BZ10" s="1"/>
    </row>
    <row r="11" spans="2:81" s="4" customFormat="1" ht="18" customHeight="1">
      <c r="B11" s="133" t="s">
        <v>56</v>
      </c>
      <c r="C11" s="82"/>
      <c r="D11" s="82"/>
      <c r="E11" s="82"/>
      <c r="F11" s="82"/>
      <c r="G11" s="82"/>
      <c r="H11" s="82"/>
      <c r="I11" s="82"/>
      <c r="J11" s="93">
        <v>7.3233548972414848</v>
      </c>
      <c r="K11" s="82"/>
      <c r="L11" s="82"/>
      <c r="M11" s="92">
        <v>1.1462636289728273E-2</v>
      </c>
      <c r="N11" s="91"/>
      <c r="O11" s="93"/>
      <c r="P11" s="91">
        <v>8581.8132799999967</v>
      </c>
      <c r="Q11" s="82"/>
      <c r="R11" s="92">
        <f>P11/$P$11</f>
        <v>1</v>
      </c>
      <c r="S11" s="92">
        <f>P11/'סכום נכסי הקרן'!$C$42</f>
        <v>6.5639413431842625E-3</v>
      </c>
      <c r="T11" s="5"/>
      <c r="BZ11" s="100"/>
      <c r="CC11" s="100"/>
    </row>
    <row r="12" spans="2:81" s="100" customFormat="1" ht="17.25" customHeight="1">
      <c r="B12" s="134" t="s">
        <v>246</v>
      </c>
      <c r="C12" s="82"/>
      <c r="D12" s="82"/>
      <c r="E12" s="82"/>
      <c r="F12" s="82"/>
      <c r="G12" s="82"/>
      <c r="H12" s="82"/>
      <c r="I12" s="82"/>
      <c r="J12" s="93">
        <v>7.3233548972414848</v>
      </c>
      <c r="K12" s="82"/>
      <c r="L12" s="82"/>
      <c r="M12" s="92">
        <v>1.1462636289728273E-2</v>
      </c>
      <c r="N12" s="91"/>
      <c r="O12" s="93"/>
      <c r="P12" s="91">
        <v>8581.8132799999967</v>
      </c>
      <c r="Q12" s="82"/>
      <c r="R12" s="92">
        <f t="shared" ref="R12:R19" si="0">P12/$P$11</f>
        <v>1</v>
      </c>
      <c r="S12" s="92">
        <f>P12/'סכום נכסי הקרן'!$C$42</f>
        <v>6.5639413431842625E-3</v>
      </c>
    </row>
    <row r="13" spans="2:81">
      <c r="B13" s="109" t="s">
        <v>65</v>
      </c>
      <c r="C13" s="82"/>
      <c r="D13" s="82"/>
      <c r="E13" s="82"/>
      <c r="F13" s="82"/>
      <c r="G13" s="82"/>
      <c r="H13" s="82"/>
      <c r="I13" s="82"/>
      <c r="J13" s="93">
        <v>8.5971857964649327</v>
      </c>
      <c r="K13" s="82"/>
      <c r="L13" s="82"/>
      <c r="M13" s="92">
        <v>8.0566081006679686E-3</v>
      </c>
      <c r="N13" s="91"/>
      <c r="O13" s="93"/>
      <c r="P13" s="91">
        <v>5862.1738599999981</v>
      </c>
      <c r="Q13" s="82"/>
      <c r="R13" s="92">
        <f t="shared" si="0"/>
        <v>0.68309268318175298</v>
      </c>
      <c r="S13" s="92">
        <f>P13/'סכום נכסי הקרן'!$C$42</f>
        <v>4.483780304363378E-3</v>
      </c>
    </row>
    <row r="14" spans="2:81">
      <c r="B14" s="110" t="s">
        <v>2004</v>
      </c>
      <c r="C14" s="84" t="s">
        <v>2005</v>
      </c>
      <c r="D14" s="97" t="s">
        <v>2006</v>
      </c>
      <c r="E14" s="84" t="s">
        <v>393</v>
      </c>
      <c r="F14" s="97" t="s">
        <v>168</v>
      </c>
      <c r="G14" s="84" t="s">
        <v>360</v>
      </c>
      <c r="H14" s="84" t="s">
        <v>361</v>
      </c>
      <c r="I14" s="107">
        <v>42639</v>
      </c>
      <c r="J14" s="96">
        <v>7.9600000000000009</v>
      </c>
      <c r="K14" s="97" t="s">
        <v>176</v>
      </c>
      <c r="L14" s="98">
        <v>4.9000000000000002E-2</v>
      </c>
      <c r="M14" s="95">
        <v>8.0000000000000002E-3</v>
      </c>
      <c r="N14" s="94">
        <v>295215.99999999994</v>
      </c>
      <c r="O14" s="96">
        <v>170.13</v>
      </c>
      <c r="P14" s="94">
        <v>502.25096999999994</v>
      </c>
      <c r="Q14" s="95">
        <v>1.503828750362035E-4</v>
      </c>
      <c r="R14" s="95">
        <f t="shared" si="0"/>
        <v>5.8525040526167228E-2</v>
      </c>
      <c r="S14" s="95">
        <f>P14/'סכום נכסי הקרן'!$C$42</f>
        <v>3.8415493312124357E-4</v>
      </c>
    </row>
    <row r="15" spans="2:81">
      <c r="B15" s="110" t="s">
        <v>2007</v>
      </c>
      <c r="C15" s="84" t="s">
        <v>2008</v>
      </c>
      <c r="D15" s="97" t="s">
        <v>2006</v>
      </c>
      <c r="E15" s="84" t="s">
        <v>393</v>
      </c>
      <c r="F15" s="97" t="s">
        <v>168</v>
      </c>
      <c r="G15" s="84" t="s">
        <v>360</v>
      </c>
      <c r="H15" s="84" t="s">
        <v>361</v>
      </c>
      <c r="I15" s="107">
        <v>42639</v>
      </c>
      <c r="J15" s="96">
        <v>12.129999999999999</v>
      </c>
      <c r="K15" s="97" t="s">
        <v>176</v>
      </c>
      <c r="L15" s="98">
        <v>4.0999999999999995E-2</v>
      </c>
      <c r="M15" s="95">
        <v>1.3600000000000001E-2</v>
      </c>
      <c r="N15" s="94">
        <v>2284209.6099999994</v>
      </c>
      <c r="O15" s="96">
        <v>142.36000000000001</v>
      </c>
      <c r="P15" s="94">
        <v>3251.8008399999994</v>
      </c>
      <c r="Q15" s="95">
        <v>5.4227295525778954E-4</v>
      </c>
      <c r="R15" s="95">
        <f t="shared" si="0"/>
        <v>0.37891768719535701</v>
      </c>
      <c r="S15" s="95">
        <f>P15/'סכום נכסי הקרן'!$C$42</f>
        <v>2.4871934726453659E-3</v>
      </c>
    </row>
    <row r="16" spans="2:81">
      <c r="B16" s="110" t="s">
        <v>2009</v>
      </c>
      <c r="C16" s="84" t="s">
        <v>2010</v>
      </c>
      <c r="D16" s="97" t="s">
        <v>2006</v>
      </c>
      <c r="E16" s="84" t="s">
        <v>2011</v>
      </c>
      <c r="F16" s="97" t="s">
        <v>1270</v>
      </c>
      <c r="G16" s="84" t="s">
        <v>366</v>
      </c>
      <c r="H16" s="84" t="s">
        <v>172</v>
      </c>
      <c r="I16" s="107">
        <v>42796</v>
      </c>
      <c r="J16" s="96">
        <v>7.5400000000000009</v>
      </c>
      <c r="K16" s="97" t="s">
        <v>176</v>
      </c>
      <c r="L16" s="98">
        <v>2.1400000000000002E-2</v>
      </c>
      <c r="M16" s="95">
        <v>3.0999999999999999E-3</v>
      </c>
      <c r="N16" s="94">
        <v>397999.99999999994</v>
      </c>
      <c r="O16" s="96">
        <v>116.98</v>
      </c>
      <c r="P16" s="94">
        <v>465.58038999999991</v>
      </c>
      <c r="Q16" s="95">
        <v>1.532856273541668E-3</v>
      </c>
      <c r="R16" s="95">
        <f t="shared" si="0"/>
        <v>5.4251983212573469E-2</v>
      </c>
      <c r="S16" s="95">
        <f>P16/'סכום נכסי הקרן'!$C$42</f>
        <v>3.561068355587496E-4</v>
      </c>
    </row>
    <row r="17" spans="2:19">
      <c r="B17" s="110" t="s">
        <v>2012</v>
      </c>
      <c r="C17" s="84" t="s">
        <v>2013</v>
      </c>
      <c r="D17" s="97" t="s">
        <v>2006</v>
      </c>
      <c r="E17" s="84" t="s">
        <v>488</v>
      </c>
      <c r="F17" s="97" t="s">
        <v>489</v>
      </c>
      <c r="G17" s="84" t="s">
        <v>419</v>
      </c>
      <c r="H17" s="84" t="s">
        <v>361</v>
      </c>
      <c r="I17" s="107">
        <v>42768</v>
      </c>
      <c r="J17" s="96">
        <v>0.36999999999999994</v>
      </c>
      <c r="K17" s="97" t="s">
        <v>176</v>
      </c>
      <c r="L17" s="98">
        <v>6.8499999999999991E-2</v>
      </c>
      <c r="M17" s="95">
        <v>5.4000000000000003E-3</v>
      </c>
      <c r="N17" s="94">
        <v>32799.999999999993</v>
      </c>
      <c r="O17" s="96">
        <v>117.11</v>
      </c>
      <c r="P17" s="94">
        <v>38.412069999999993</v>
      </c>
      <c r="Q17" s="95">
        <v>6.4943936354942358E-5</v>
      </c>
      <c r="R17" s="95">
        <f t="shared" si="0"/>
        <v>4.4759852896729549E-3</v>
      </c>
      <c r="S17" s="95">
        <f>P17/'סכום נכסי הקרן'!$C$42</f>
        <v>2.9380104894368893E-5</v>
      </c>
    </row>
    <row r="18" spans="2:19">
      <c r="B18" s="110" t="s">
        <v>2014</v>
      </c>
      <c r="C18" s="84" t="s">
        <v>2015</v>
      </c>
      <c r="D18" s="97" t="s">
        <v>2006</v>
      </c>
      <c r="E18" s="84" t="s">
        <v>431</v>
      </c>
      <c r="F18" s="97" t="s">
        <v>168</v>
      </c>
      <c r="G18" s="84" t="s">
        <v>407</v>
      </c>
      <c r="H18" s="84" t="s">
        <v>172</v>
      </c>
      <c r="I18" s="107">
        <v>42835</v>
      </c>
      <c r="J18" s="96">
        <v>3.8500000000000005</v>
      </c>
      <c r="K18" s="97" t="s">
        <v>176</v>
      </c>
      <c r="L18" s="98">
        <v>5.5999999999999994E-2</v>
      </c>
      <c r="M18" s="95">
        <v>-4.3000000000000009E-3</v>
      </c>
      <c r="N18" s="94">
        <v>93599.359999999986</v>
      </c>
      <c r="O18" s="96">
        <v>154.07</v>
      </c>
      <c r="P18" s="94">
        <v>144.20852999999997</v>
      </c>
      <c r="Q18" s="95">
        <v>1.194692321998571E-4</v>
      </c>
      <c r="R18" s="95">
        <f t="shared" si="0"/>
        <v>1.6803969661758945E-2</v>
      </c>
      <c r="S18" s="95">
        <f>P18/'סכום נכסי הקרן'!$C$42</f>
        <v>1.1030027119243361E-4</v>
      </c>
    </row>
    <row r="19" spans="2:19">
      <c r="B19" s="110" t="s">
        <v>2016</v>
      </c>
      <c r="C19" s="84" t="s">
        <v>2017</v>
      </c>
      <c r="D19" s="97" t="s">
        <v>2006</v>
      </c>
      <c r="E19" s="84" t="s">
        <v>488</v>
      </c>
      <c r="F19" s="97" t="s">
        <v>489</v>
      </c>
      <c r="G19" s="84" t="s">
        <v>458</v>
      </c>
      <c r="H19" s="84" t="s">
        <v>172</v>
      </c>
      <c r="I19" s="107">
        <v>42935</v>
      </c>
      <c r="J19" s="96">
        <v>1.9700000000000002</v>
      </c>
      <c r="K19" s="97" t="s">
        <v>176</v>
      </c>
      <c r="L19" s="98">
        <v>0.06</v>
      </c>
      <c r="M19" s="95">
        <v>-1.4000000000000002E-3</v>
      </c>
      <c r="N19" s="94">
        <v>1206047.9999999998</v>
      </c>
      <c r="O19" s="96">
        <v>121.05</v>
      </c>
      <c r="P19" s="94">
        <v>1459.9210599999997</v>
      </c>
      <c r="Q19" s="95">
        <v>3.2589296628582717E-4</v>
      </c>
      <c r="R19" s="95">
        <f t="shared" si="0"/>
        <v>0.17011801729622347</v>
      </c>
      <c r="S19" s="95">
        <f>P19/'סכום נכסי הקרן'!$C$42</f>
        <v>1.1166446869512168E-3</v>
      </c>
    </row>
    <row r="20" spans="2:19">
      <c r="B20" s="111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9" t="s">
        <v>66</v>
      </c>
      <c r="C21" s="82"/>
      <c r="D21" s="82"/>
      <c r="E21" s="82"/>
      <c r="F21" s="82"/>
      <c r="G21" s="82"/>
      <c r="H21" s="82"/>
      <c r="I21" s="82"/>
      <c r="J21" s="93">
        <v>4.9505803920266009</v>
      </c>
      <c r="K21" s="82"/>
      <c r="L21" s="82"/>
      <c r="M21" s="92">
        <v>1.5912760793531659E-2</v>
      </c>
      <c r="N21" s="91"/>
      <c r="O21" s="93"/>
      <c r="P21" s="91">
        <v>2322.3184299999998</v>
      </c>
      <c r="Q21" s="82"/>
      <c r="R21" s="92">
        <f t="shared" ref="R21:R25" si="1">P21/$P$11</f>
        <v>0.27060929365734238</v>
      </c>
      <c r="S21" s="92">
        <f>P21/'סכום נכסי הקרן'!$C$42</f>
        <v>1.7762635304873207E-3</v>
      </c>
    </row>
    <row r="22" spans="2:19">
      <c r="B22" s="110" t="s">
        <v>2018</v>
      </c>
      <c r="C22" s="84" t="s">
        <v>2019</v>
      </c>
      <c r="D22" s="97" t="s">
        <v>2006</v>
      </c>
      <c r="E22" s="84" t="s">
        <v>2011</v>
      </c>
      <c r="F22" s="97" t="s">
        <v>1270</v>
      </c>
      <c r="G22" s="84" t="s">
        <v>366</v>
      </c>
      <c r="H22" s="84" t="s">
        <v>172</v>
      </c>
      <c r="I22" s="107">
        <v>42796</v>
      </c>
      <c r="J22" s="96">
        <v>7.0400000000000009</v>
      </c>
      <c r="K22" s="97" t="s">
        <v>176</v>
      </c>
      <c r="L22" s="98">
        <v>3.7400000000000003E-2</v>
      </c>
      <c r="M22" s="95">
        <v>1.8500000000000003E-2</v>
      </c>
      <c r="N22" s="94">
        <v>575609.99999999988</v>
      </c>
      <c r="O22" s="96">
        <v>113.83</v>
      </c>
      <c r="P22" s="94">
        <v>655.21686999999986</v>
      </c>
      <c r="Q22" s="95">
        <v>1.1175634588725927E-3</v>
      </c>
      <c r="R22" s="95">
        <f t="shared" si="1"/>
        <v>7.6349467020797271E-2</v>
      </c>
      <c r="S22" s="95">
        <f>P22/'סכום נכסי הקרן'!$C$42</f>
        <v>5.011534231078947E-4</v>
      </c>
    </row>
    <row r="23" spans="2:19">
      <c r="B23" s="110" t="s">
        <v>2020</v>
      </c>
      <c r="C23" s="84" t="s">
        <v>2021</v>
      </c>
      <c r="D23" s="97" t="s">
        <v>2006</v>
      </c>
      <c r="E23" s="84" t="s">
        <v>2011</v>
      </c>
      <c r="F23" s="97" t="s">
        <v>1270</v>
      </c>
      <c r="G23" s="84" t="s">
        <v>366</v>
      </c>
      <c r="H23" s="84" t="s">
        <v>172</v>
      </c>
      <c r="I23" s="107">
        <v>42796</v>
      </c>
      <c r="J23" s="96">
        <v>3.3399999999999994</v>
      </c>
      <c r="K23" s="97" t="s">
        <v>176</v>
      </c>
      <c r="L23" s="98">
        <v>2.5000000000000001E-2</v>
      </c>
      <c r="M23" s="95">
        <v>1.0699999999999996E-2</v>
      </c>
      <c r="N23" s="94">
        <v>684972.99999999988</v>
      </c>
      <c r="O23" s="96">
        <v>104.92</v>
      </c>
      <c r="P23" s="94">
        <v>718.6736800000001</v>
      </c>
      <c r="Q23" s="95">
        <v>9.4440476715713288E-4</v>
      </c>
      <c r="R23" s="95">
        <f t="shared" si="1"/>
        <v>8.3743802918070528E-2</v>
      </c>
      <c r="S23" s="95">
        <f>P23/'סכום נכסי הקרן'!$C$42</f>
        <v>5.4968941020939804E-4</v>
      </c>
    </row>
    <row r="24" spans="2:19">
      <c r="B24" s="110" t="s">
        <v>2022</v>
      </c>
      <c r="C24" s="84" t="s">
        <v>2023</v>
      </c>
      <c r="D24" s="97" t="s">
        <v>2006</v>
      </c>
      <c r="E24" s="84" t="s">
        <v>2024</v>
      </c>
      <c r="F24" s="97" t="s">
        <v>418</v>
      </c>
      <c r="G24" s="84" t="s">
        <v>458</v>
      </c>
      <c r="H24" s="84" t="s">
        <v>172</v>
      </c>
      <c r="I24" s="107">
        <v>42598</v>
      </c>
      <c r="J24" s="96">
        <v>5.17</v>
      </c>
      <c r="K24" s="97" t="s">
        <v>176</v>
      </c>
      <c r="L24" s="98">
        <v>3.1E-2</v>
      </c>
      <c r="M24" s="95">
        <v>1.54E-2</v>
      </c>
      <c r="N24" s="94">
        <v>425139.5799999999</v>
      </c>
      <c r="O24" s="96">
        <v>108.31</v>
      </c>
      <c r="P24" s="94">
        <v>460.46867999999995</v>
      </c>
      <c r="Q24" s="95">
        <v>6.340109731847645E-4</v>
      </c>
      <c r="R24" s="95">
        <f t="shared" si="1"/>
        <v>5.3656338698620597E-2</v>
      </c>
      <c r="S24" s="95">
        <f>P24/'סכום נכסי הקרן'!$C$42</f>
        <v>3.5219705990777341E-4</v>
      </c>
    </row>
    <row r="25" spans="2:19">
      <c r="B25" s="110" t="s">
        <v>2025</v>
      </c>
      <c r="C25" s="84" t="s">
        <v>2026</v>
      </c>
      <c r="D25" s="97" t="s">
        <v>2006</v>
      </c>
      <c r="E25" s="84" t="s">
        <v>2027</v>
      </c>
      <c r="F25" s="97" t="s">
        <v>418</v>
      </c>
      <c r="G25" s="84" t="s">
        <v>644</v>
      </c>
      <c r="H25" s="84" t="s">
        <v>361</v>
      </c>
      <c r="I25" s="107">
        <v>43312</v>
      </c>
      <c r="J25" s="96">
        <v>4.3099999999999996</v>
      </c>
      <c r="K25" s="97" t="s">
        <v>176</v>
      </c>
      <c r="L25" s="98">
        <v>3.5499999999999997E-2</v>
      </c>
      <c r="M25" s="95">
        <v>2.06E-2</v>
      </c>
      <c r="N25" s="94">
        <v>453999.99999999994</v>
      </c>
      <c r="O25" s="96">
        <v>107.48</v>
      </c>
      <c r="P25" s="94">
        <v>487.95919999999995</v>
      </c>
      <c r="Q25" s="95">
        <v>1.4187499999999999E-3</v>
      </c>
      <c r="R25" s="95">
        <f t="shared" si="1"/>
        <v>5.6859685019854E-2</v>
      </c>
      <c r="S25" s="95">
        <f>P25/'סכום נכסי הקרן'!$C$42</f>
        <v>3.7322363726225458E-4</v>
      </c>
    </row>
    <row r="26" spans="2:19">
      <c r="B26" s="111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9" t="s">
        <v>51</v>
      </c>
      <c r="C27" s="82"/>
      <c r="D27" s="82"/>
      <c r="E27" s="82"/>
      <c r="F27" s="82"/>
      <c r="G27" s="82"/>
      <c r="H27" s="82"/>
      <c r="I27" s="82"/>
      <c r="J27" s="93">
        <v>2.397664372325258</v>
      </c>
      <c r="K27" s="82"/>
      <c r="L27" s="82"/>
      <c r="M27" s="92">
        <v>3.5705310368827986E-2</v>
      </c>
      <c r="N27" s="91"/>
      <c r="O27" s="93"/>
      <c r="P27" s="91">
        <v>397.32098999999994</v>
      </c>
      <c r="Q27" s="82"/>
      <c r="R27" s="92">
        <f t="shared" ref="R27:R29" si="2">P27/$P$11</f>
        <v>4.6298023160904762E-2</v>
      </c>
      <c r="S27" s="92">
        <f>P27/'סכום נכסי הקרן'!$C$42</f>
        <v>3.0389750833356531E-4</v>
      </c>
    </row>
    <row r="28" spans="2:19">
      <c r="B28" s="110" t="s">
        <v>2028</v>
      </c>
      <c r="C28" s="84" t="s">
        <v>2029</v>
      </c>
      <c r="D28" s="97" t="s">
        <v>2006</v>
      </c>
      <c r="E28" s="84" t="s">
        <v>1181</v>
      </c>
      <c r="F28" s="97" t="s">
        <v>202</v>
      </c>
      <c r="G28" s="84" t="s">
        <v>539</v>
      </c>
      <c r="H28" s="84" t="s">
        <v>361</v>
      </c>
      <c r="I28" s="107">
        <v>42954</v>
      </c>
      <c r="J28" s="96">
        <v>0.95000000000000018</v>
      </c>
      <c r="K28" s="97" t="s">
        <v>175</v>
      </c>
      <c r="L28" s="98">
        <v>3.7000000000000005E-2</v>
      </c>
      <c r="M28" s="95">
        <v>2.7999999999999997E-2</v>
      </c>
      <c r="N28" s="94">
        <v>25042.999999999996</v>
      </c>
      <c r="O28" s="96">
        <v>101.01</v>
      </c>
      <c r="P28" s="94">
        <v>88.080429999999978</v>
      </c>
      <c r="Q28" s="95">
        <v>3.7264150943396219E-4</v>
      </c>
      <c r="R28" s="95">
        <f t="shared" si="2"/>
        <v>1.0263615290403989E-2</v>
      </c>
      <c r="S28" s="95">
        <f>P28/'סכום נכסי הקרן'!$C$42</f>
        <v>6.7369768735220904E-5</v>
      </c>
    </row>
    <row r="29" spans="2:19">
      <c r="B29" s="110" t="s">
        <v>2030</v>
      </c>
      <c r="C29" s="84" t="s">
        <v>2031</v>
      </c>
      <c r="D29" s="97" t="s">
        <v>2006</v>
      </c>
      <c r="E29" s="84" t="s">
        <v>1181</v>
      </c>
      <c r="F29" s="97" t="s">
        <v>202</v>
      </c>
      <c r="G29" s="84" t="s">
        <v>539</v>
      </c>
      <c r="H29" s="84" t="s">
        <v>361</v>
      </c>
      <c r="I29" s="107">
        <v>42625</v>
      </c>
      <c r="J29" s="96">
        <v>2.81</v>
      </c>
      <c r="K29" s="97" t="s">
        <v>175</v>
      </c>
      <c r="L29" s="98">
        <v>4.4500000000000005E-2</v>
      </c>
      <c r="M29" s="95">
        <v>3.7900000000000003E-2</v>
      </c>
      <c r="N29" s="94">
        <v>86975.999999999985</v>
      </c>
      <c r="O29" s="96">
        <v>102.11</v>
      </c>
      <c r="P29" s="94">
        <v>309.24055999999996</v>
      </c>
      <c r="Q29" s="95">
        <v>6.3426782899805032E-4</v>
      </c>
      <c r="R29" s="95">
        <f t="shared" si="2"/>
        <v>3.6034407870500773E-2</v>
      </c>
      <c r="S29" s="95">
        <f>P29/'סכום נכסי הקרן'!$C$42</f>
        <v>2.3652773959834442E-4</v>
      </c>
    </row>
    <row r="30" spans="2:19">
      <c r="B30" s="112"/>
      <c r="C30" s="113"/>
      <c r="D30" s="113"/>
      <c r="E30" s="113"/>
      <c r="F30" s="113"/>
      <c r="G30" s="113"/>
      <c r="H30" s="113"/>
      <c r="I30" s="113"/>
      <c r="J30" s="114"/>
      <c r="K30" s="113"/>
      <c r="L30" s="113"/>
      <c r="M30" s="115"/>
      <c r="N30" s="116"/>
      <c r="O30" s="114"/>
      <c r="P30" s="113"/>
      <c r="Q30" s="113"/>
      <c r="R30" s="115"/>
      <c r="S30" s="113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99" t="s">
        <v>268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124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250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258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2 B37:B129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191</v>
      </c>
      <c r="C1" s="78" t="s" vm="1">
        <v>269</v>
      </c>
    </row>
    <row r="2" spans="2:98">
      <c r="B2" s="57" t="s">
        <v>190</v>
      </c>
      <c r="C2" s="78" t="s">
        <v>270</v>
      </c>
    </row>
    <row r="3" spans="2:98">
      <c r="B3" s="57" t="s">
        <v>192</v>
      </c>
      <c r="C3" s="78" t="s">
        <v>271</v>
      </c>
    </row>
    <row r="4" spans="2:98">
      <c r="B4" s="57" t="s">
        <v>193</v>
      </c>
      <c r="C4" s="78">
        <v>8802</v>
      </c>
    </row>
    <row r="6" spans="2:98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98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2:98" s="3" customFormat="1" ht="63">
      <c r="B8" s="23" t="s">
        <v>128</v>
      </c>
      <c r="C8" s="31" t="s">
        <v>49</v>
      </c>
      <c r="D8" s="31" t="s">
        <v>130</v>
      </c>
      <c r="E8" s="31" t="s">
        <v>129</v>
      </c>
      <c r="F8" s="31" t="s">
        <v>70</v>
      </c>
      <c r="G8" s="31" t="s">
        <v>113</v>
      </c>
      <c r="H8" s="31" t="s">
        <v>252</v>
      </c>
      <c r="I8" s="31" t="s">
        <v>251</v>
      </c>
      <c r="J8" s="31" t="s">
        <v>122</v>
      </c>
      <c r="K8" s="31" t="s">
        <v>64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259</v>
      </c>
      <c r="I9" s="33"/>
      <c r="J9" s="33" t="s">
        <v>255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32" t="s">
        <v>32</v>
      </c>
      <c r="C11" s="124"/>
      <c r="D11" s="124"/>
      <c r="E11" s="124"/>
      <c r="F11" s="124"/>
      <c r="G11" s="124"/>
      <c r="H11" s="125"/>
      <c r="I11" s="125"/>
      <c r="J11" s="125">
        <v>14331.974349999999</v>
      </c>
      <c r="K11" s="124"/>
      <c r="L11" s="126">
        <f>J11/$J$11</f>
        <v>1</v>
      </c>
      <c r="M11" s="126">
        <f>J11/'סכום נכסי הקרן'!$C$42</f>
        <v>1.09620468187839E-2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>
      <c r="B12" s="127" t="s">
        <v>245</v>
      </c>
      <c r="C12" s="124"/>
      <c r="D12" s="124"/>
      <c r="E12" s="124"/>
      <c r="F12" s="124"/>
      <c r="G12" s="124"/>
      <c r="H12" s="125"/>
      <c r="I12" s="125"/>
      <c r="J12" s="125">
        <v>14331.974349999999</v>
      </c>
      <c r="K12" s="124"/>
      <c r="L12" s="126">
        <f t="shared" ref="L12:L24" si="0">J12/$J$11</f>
        <v>1</v>
      </c>
      <c r="M12" s="126">
        <f>J12/'סכום נכסי הקרן'!$C$42</f>
        <v>1.09620468187839E-2</v>
      </c>
    </row>
    <row r="13" spans="2:98">
      <c r="B13" s="102" t="s">
        <v>68</v>
      </c>
      <c r="C13" s="82"/>
      <c r="D13" s="82"/>
      <c r="E13" s="82"/>
      <c r="F13" s="82"/>
      <c r="G13" s="82"/>
      <c r="H13" s="91"/>
      <c r="I13" s="91"/>
      <c r="J13" s="91">
        <v>14331.974349999999</v>
      </c>
      <c r="K13" s="82"/>
      <c r="L13" s="92">
        <f t="shared" si="0"/>
        <v>1</v>
      </c>
      <c r="M13" s="92">
        <f>J13/'סכום נכסי הקרן'!$C$42</f>
        <v>1.09620468187839E-2</v>
      </c>
    </row>
    <row r="14" spans="2:98">
      <c r="B14" s="87" t="s">
        <v>2032</v>
      </c>
      <c r="C14" s="84">
        <v>6824</v>
      </c>
      <c r="D14" s="97" t="s">
        <v>30</v>
      </c>
      <c r="E14" s="84"/>
      <c r="F14" s="97" t="s">
        <v>1137</v>
      </c>
      <c r="G14" s="97" t="s">
        <v>175</v>
      </c>
      <c r="H14" s="94">
        <v>6559.0299999999988</v>
      </c>
      <c r="I14" s="94">
        <v>9242.4130000000005</v>
      </c>
      <c r="J14" s="94">
        <v>2110.8324199999997</v>
      </c>
      <c r="K14" s="95">
        <v>3.9843441927932656E-3</v>
      </c>
      <c r="L14" s="95">
        <f t="shared" si="0"/>
        <v>0.14728134229461554</v>
      </c>
      <c r="M14" s="95">
        <f>J14/'סכום נכסי הקרן'!$C$42</f>
        <v>1.6145049697669129E-3</v>
      </c>
    </row>
    <row r="15" spans="2:98">
      <c r="B15" s="87" t="s">
        <v>2033</v>
      </c>
      <c r="C15" s="84" t="s">
        <v>2034</v>
      </c>
      <c r="D15" s="97" t="s">
        <v>30</v>
      </c>
      <c r="E15" s="84"/>
      <c r="F15" s="97" t="s">
        <v>1137</v>
      </c>
      <c r="G15" s="97" t="s">
        <v>175</v>
      </c>
      <c r="H15" s="94">
        <v>59525.51999999999</v>
      </c>
      <c r="I15" s="94">
        <v>115.71510000000001</v>
      </c>
      <c r="J15" s="94">
        <v>239.84019999999995</v>
      </c>
      <c r="K15" s="95">
        <v>1.3782667814125423E-3</v>
      </c>
      <c r="L15" s="95">
        <f t="shared" si="0"/>
        <v>1.6734623865692307E-2</v>
      </c>
      <c r="M15" s="95">
        <f>J15/'סכום נכסי הקרן'!$C$42</f>
        <v>1.8344573031045747E-4</v>
      </c>
    </row>
    <row r="16" spans="2:98">
      <c r="B16" s="87" t="s">
        <v>2035</v>
      </c>
      <c r="C16" s="84">
        <v>6900</v>
      </c>
      <c r="D16" s="97" t="s">
        <v>30</v>
      </c>
      <c r="E16" s="84"/>
      <c r="F16" s="97" t="s">
        <v>1137</v>
      </c>
      <c r="G16" s="97" t="s">
        <v>175</v>
      </c>
      <c r="H16" s="94">
        <v>8846.3899999999976</v>
      </c>
      <c r="I16" s="94">
        <v>9779.9184999999998</v>
      </c>
      <c r="J16" s="94">
        <v>3012.5216899999996</v>
      </c>
      <c r="K16" s="95">
        <v>2.4677975818993155E-3</v>
      </c>
      <c r="L16" s="95">
        <f t="shared" si="0"/>
        <v>0.21019586111665067</v>
      </c>
      <c r="M16" s="95">
        <f>J16/'סכום נכסי הקרן'!$C$42</f>
        <v>2.3041768706753229E-3</v>
      </c>
    </row>
    <row r="17" spans="2:13">
      <c r="B17" s="87" t="s">
        <v>2036</v>
      </c>
      <c r="C17" s="84">
        <v>7019</v>
      </c>
      <c r="D17" s="97" t="s">
        <v>30</v>
      </c>
      <c r="E17" s="84"/>
      <c r="F17" s="97" t="s">
        <v>1137</v>
      </c>
      <c r="G17" s="97" t="s">
        <v>175</v>
      </c>
      <c r="H17" s="94">
        <v>6385.9399999999987</v>
      </c>
      <c r="I17" s="94">
        <v>9619.9423000000006</v>
      </c>
      <c r="J17" s="94">
        <v>2139.0752699999994</v>
      </c>
      <c r="K17" s="95">
        <v>2.5750546363499959E-3</v>
      </c>
      <c r="L17" s="95">
        <f t="shared" si="0"/>
        <v>0.14925196052977863</v>
      </c>
      <c r="M17" s="95">
        <f>J17/'סכום נכסי הקרן'!$C$42</f>
        <v>1.63610697912272E-3</v>
      </c>
    </row>
    <row r="18" spans="2:13">
      <c r="B18" s="87" t="s">
        <v>2037</v>
      </c>
      <c r="C18" s="84">
        <v>5771</v>
      </c>
      <c r="D18" s="97" t="s">
        <v>30</v>
      </c>
      <c r="E18" s="84"/>
      <c r="F18" s="97" t="s">
        <v>1137</v>
      </c>
      <c r="G18" s="97" t="s">
        <v>177</v>
      </c>
      <c r="H18" s="94">
        <v>160764.66999999998</v>
      </c>
      <c r="I18" s="94">
        <v>105.04770000000001</v>
      </c>
      <c r="J18" s="94">
        <v>642.58683999999982</v>
      </c>
      <c r="K18" s="95">
        <v>1.5468607670855116E-3</v>
      </c>
      <c r="L18" s="95">
        <f t="shared" si="0"/>
        <v>4.4835891015950632E-2</v>
      </c>
      <c r="M18" s="95">
        <f>J18/'סכום נכסי הקרן'!$C$42</f>
        <v>4.9149313647874331E-4</v>
      </c>
    </row>
    <row r="19" spans="2:13">
      <c r="B19" s="87" t="s">
        <v>2038</v>
      </c>
      <c r="C19" s="84" t="s">
        <v>2039</v>
      </c>
      <c r="D19" s="97" t="s">
        <v>30</v>
      </c>
      <c r="E19" s="84"/>
      <c r="F19" s="97" t="s">
        <v>1137</v>
      </c>
      <c r="G19" s="97" t="s">
        <v>175</v>
      </c>
      <c r="H19" s="94">
        <v>2156.5399999999995</v>
      </c>
      <c r="I19" s="94">
        <v>10623.663500000001</v>
      </c>
      <c r="J19" s="94">
        <v>797.73905000000002</v>
      </c>
      <c r="K19" s="95">
        <v>2.5888836777375112E-3</v>
      </c>
      <c r="L19" s="95">
        <f t="shared" si="0"/>
        <v>5.5661490211919067E-2</v>
      </c>
      <c r="M19" s="95">
        <f>J19/'סכום נכסי הקרן'!$C$42</f>
        <v>6.101638617063386E-4</v>
      </c>
    </row>
    <row r="20" spans="2:13">
      <c r="B20" s="87" t="s">
        <v>2040</v>
      </c>
      <c r="C20" s="84" t="s">
        <v>2041</v>
      </c>
      <c r="D20" s="97" t="s">
        <v>30</v>
      </c>
      <c r="E20" s="84"/>
      <c r="F20" s="97" t="s">
        <v>1137</v>
      </c>
      <c r="G20" s="97" t="s">
        <v>177</v>
      </c>
      <c r="H20" s="94">
        <v>337731.66999999993</v>
      </c>
      <c r="I20" s="94">
        <v>104.9843</v>
      </c>
      <c r="J20" s="94">
        <v>1349.1206999999997</v>
      </c>
      <c r="K20" s="95">
        <v>6.0541923126790562E-3</v>
      </c>
      <c r="L20" s="95">
        <f t="shared" si="0"/>
        <v>9.4133625071691526E-2</v>
      </c>
      <c r="M20" s="95">
        <f>J20/'סכום נכסי הקרן'!$C$42</f>
        <v>1.0318972052577324E-3</v>
      </c>
    </row>
    <row r="21" spans="2:13">
      <c r="B21" s="87" t="s">
        <v>2042</v>
      </c>
      <c r="C21" s="84">
        <v>5691</v>
      </c>
      <c r="D21" s="97" t="s">
        <v>30</v>
      </c>
      <c r="E21" s="84"/>
      <c r="F21" s="97" t="s">
        <v>1137</v>
      </c>
      <c r="G21" s="97" t="s">
        <v>175</v>
      </c>
      <c r="H21" s="94">
        <v>105325.18999999999</v>
      </c>
      <c r="I21" s="94">
        <v>102.3364</v>
      </c>
      <c r="J21" s="94">
        <v>375.31087999999994</v>
      </c>
      <c r="K21" s="95">
        <v>1.1989768521798309E-3</v>
      </c>
      <c r="L21" s="95">
        <f t="shared" si="0"/>
        <v>2.6186962859028558E-2</v>
      </c>
      <c r="M21" s="95">
        <f>J21/'סכום נכסי הקרן'!$C$42</f>
        <v>2.8706271290242615E-4</v>
      </c>
    </row>
    <row r="22" spans="2:13">
      <c r="B22" s="87" t="s">
        <v>2043</v>
      </c>
      <c r="C22" s="84">
        <v>6629</v>
      </c>
      <c r="D22" s="97" t="s">
        <v>30</v>
      </c>
      <c r="E22" s="84"/>
      <c r="F22" s="97" t="s">
        <v>1137</v>
      </c>
      <c r="G22" s="97" t="s">
        <v>178</v>
      </c>
      <c r="H22" s="94">
        <v>4855.3199999999988</v>
      </c>
      <c r="I22" s="94">
        <v>9646.1669000000002</v>
      </c>
      <c r="J22" s="94">
        <v>2004.5460899999996</v>
      </c>
      <c r="K22" s="95">
        <v>7.1612389380530956E-3</v>
      </c>
      <c r="L22" s="95">
        <f t="shared" si="0"/>
        <v>0.13986531381142192</v>
      </c>
      <c r="M22" s="95">
        <f>J22/'סכום נכסי הקרן'!$C$42</f>
        <v>1.5332101183247095E-3</v>
      </c>
    </row>
    <row r="23" spans="2:13">
      <c r="B23" s="87" t="s">
        <v>2044</v>
      </c>
      <c r="C23" s="84">
        <v>5356</v>
      </c>
      <c r="D23" s="97" t="s">
        <v>30</v>
      </c>
      <c r="E23" s="84"/>
      <c r="F23" s="97" t="s">
        <v>1137</v>
      </c>
      <c r="G23" s="97" t="s">
        <v>175</v>
      </c>
      <c r="H23" s="94">
        <v>30164.999999999996</v>
      </c>
      <c r="I23" s="94">
        <v>308.52350000000001</v>
      </c>
      <c r="J23" s="94">
        <v>324.05619999999993</v>
      </c>
      <c r="K23" s="95">
        <v>1.2728947484884586E-3</v>
      </c>
      <c r="L23" s="95">
        <f t="shared" si="0"/>
        <v>2.2610715878095329E-2</v>
      </c>
      <c r="M23" s="95">
        <f>J23/'סכום נכסי הקרן'!$C$42</f>
        <v>2.4785972606190153E-4</v>
      </c>
    </row>
    <row r="24" spans="2:13">
      <c r="B24" s="87" t="s">
        <v>2045</v>
      </c>
      <c r="C24" s="84" t="s">
        <v>2046</v>
      </c>
      <c r="D24" s="97" t="s">
        <v>30</v>
      </c>
      <c r="E24" s="84"/>
      <c r="F24" s="97" t="s">
        <v>1137</v>
      </c>
      <c r="G24" s="97" t="s">
        <v>175</v>
      </c>
      <c r="H24" s="94">
        <v>383110.80999999994</v>
      </c>
      <c r="I24" s="94">
        <v>100.1764</v>
      </c>
      <c r="J24" s="94">
        <v>1336.3450099999998</v>
      </c>
      <c r="K24" s="95">
        <v>2.8141211121517451E-3</v>
      </c>
      <c r="L24" s="95">
        <f t="shared" si="0"/>
        <v>9.3242213345155756E-2</v>
      </c>
      <c r="M24" s="95">
        <f>J24/'סכום נכסי הקרן'!$C$42</f>
        <v>1.0221255081766343E-3</v>
      </c>
    </row>
    <row r="25" spans="2:13">
      <c r="B25" s="83"/>
      <c r="C25" s="84"/>
      <c r="D25" s="84"/>
      <c r="E25" s="84"/>
      <c r="F25" s="84"/>
      <c r="G25" s="84"/>
      <c r="H25" s="94"/>
      <c r="I25" s="94"/>
      <c r="J25" s="84"/>
      <c r="K25" s="84"/>
      <c r="L25" s="95"/>
      <c r="M25" s="84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99" t="s">
        <v>268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99" t="s">
        <v>124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99" t="s">
        <v>250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99" t="s">
        <v>258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2:13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2:13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topLeftCell="A21" workbookViewId="0">
      <selection activeCell="O21" sqref="O1:Q1048576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191</v>
      </c>
      <c r="C1" s="78" t="s" vm="1">
        <v>269</v>
      </c>
    </row>
    <row r="2" spans="2:52">
      <c r="B2" s="57" t="s">
        <v>190</v>
      </c>
      <c r="C2" s="78" t="s">
        <v>270</v>
      </c>
    </row>
    <row r="3" spans="2:52">
      <c r="B3" s="57" t="s">
        <v>192</v>
      </c>
      <c r="C3" s="78" t="s">
        <v>271</v>
      </c>
    </row>
    <row r="4" spans="2:52">
      <c r="B4" s="57" t="s">
        <v>193</v>
      </c>
      <c r="C4" s="78">
        <v>8802</v>
      </c>
    </row>
    <row r="6" spans="2:52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2" ht="26.25" customHeight="1">
      <c r="B7" s="164" t="s">
        <v>108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2" s="3" customFormat="1" ht="78.75">
      <c r="B8" s="23" t="s">
        <v>128</v>
      </c>
      <c r="C8" s="31" t="s">
        <v>49</v>
      </c>
      <c r="D8" s="31" t="s">
        <v>113</v>
      </c>
      <c r="E8" s="31" t="s">
        <v>114</v>
      </c>
      <c r="F8" s="31" t="s">
        <v>252</v>
      </c>
      <c r="G8" s="31" t="s">
        <v>251</v>
      </c>
      <c r="H8" s="31" t="s">
        <v>122</v>
      </c>
      <c r="I8" s="31" t="s">
        <v>64</v>
      </c>
      <c r="J8" s="31" t="s">
        <v>194</v>
      </c>
      <c r="K8" s="32" t="s">
        <v>196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259</v>
      </c>
      <c r="G9" s="33"/>
      <c r="H9" s="33" t="s">
        <v>255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79" t="s">
        <v>2047</v>
      </c>
      <c r="C11" s="80"/>
      <c r="D11" s="80"/>
      <c r="E11" s="80"/>
      <c r="F11" s="88"/>
      <c r="G11" s="90"/>
      <c r="H11" s="88">
        <v>25175.728460000002</v>
      </c>
      <c r="I11" s="80"/>
      <c r="J11" s="89">
        <f>H11/$H$11</f>
        <v>1</v>
      </c>
      <c r="K11" s="89">
        <f>H11/'סכום נכסי הקרן'!$C$42</f>
        <v>1.9256070889877804E-2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81" t="s">
        <v>2048</v>
      </c>
      <c r="C12" s="82"/>
      <c r="D12" s="82"/>
      <c r="E12" s="82"/>
      <c r="F12" s="91"/>
      <c r="G12" s="93"/>
      <c r="H12" s="91">
        <v>132.30806999999996</v>
      </c>
      <c r="I12" s="82"/>
      <c r="J12" s="92">
        <f t="shared" ref="J12:J14" si="0">H12/$H$11</f>
        <v>5.2553819926289417E-3</v>
      </c>
      <c r="K12" s="92">
        <f>H12/'סכום נכסי הקרן'!$C$42</f>
        <v>1.0119800820345016E-4</v>
      </c>
      <c r="S12" s="1"/>
    </row>
    <row r="13" spans="2:52">
      <c r="B13" s="102" t="s">
        <v>243</v>
      </c>
      <c r="C13" s="84"/>
      <c r="D13" s="84"/>
      <c r="E13" s="84"/>
      <c r="F13" s="94"/>
      <c r="G13" s="96"/>
      <c r="H13" s="94">
        <v>1.9999999999999998E-5</v>
      </c>
      <c r="I13" s="84"/>
      <c r="J13" s="95">
        <f t="shared" si="0"/>
        <v>7.9441594040770796E-10</v>
      </c>
      <c r="K13" s="95">
        <f>H13/'סכום נכסי הקרן'!$C$42</f>
        <v>1.5297329664539764E-11</v>
      </c>
      <c r="S13" s="1"/>
    </row>
    <row r="14" spans="2:52">
      <c r="B14" s="87" t="s">
        <v>2049</v>
      </c>
      <c r="C14" s="84">
        <v>7004</v>
      </c>
      <c r="D14" s="97" t="s">
        <v>176</v>
      </c>
      <c r="E14" s="107">
        <v>43614</v>
      </c>
      <c r="F14" s="94">
        <v>18586.580000000002</v>
      </c>
      <c r="G14" s="96">
        <v>0</v>
      </c>
      <c r="H14" s="94">
        <v>1.9999999999999998E-5</v>
      </c>
      <c r="I14" s="95">
        <v>2.1883935866666669E-3</v>
      </c>
      <c r="J14" s="95">
        <f t="shared" si="0"/>
        <v>7.9441594040770796E-10</v>
      </c>
      <c r="K14" s="95">
        <f>H14/'סכום נכסי הקרן'!$C$42</f>
        <v>1.5297329664539764E-11</v>
      </c>
      <c r="S14" s="1"/>
    </row>
    <row r="15" spans="2:52">
      <c r="B15" s="83"/>
      <c r="C15" s="84"/>
      <c r="D15" s="84"/>
      <c r="E15" s="84"/>
      <c r="F15" s="94"/>
      <c r="G15" s="96"/>
      <c r="H15" s="84"/>
      <c r="I15" s="84"/>
      <c r="J15" s="95"/>
      <c r="K15" s="84"/>
      <c r="S15" s="1"/>
    </row>
    <row r="16" spans="2:52">
      <c r="B16" s="102" t="s">
        <v>244</v>
      </c>
      <c r="C16" s="82"/>
      <c r="D16" s="82"/>
      <c r="E16" s="82"/>
      <c r="F16" s="91"/>
      <c r="G16" s="93"/>
      <c r="H16" s="91">
        <v>132.30804999999995</v>
      </c>
      <c r="I16" s="82"/>
      <c r="J16" s="92">
        <f t="shared" ref="J16:J18" si="1">H16/$H$11</f>
        <v>5.2553811982130006E-3</v>
      </c>
      <c r="K16" s="92">
        <f>H16/'סכום נכסי הקרן'!$C$42</f>
        <v>1.011979929061205E-4</v>
      </c>
      <c r="S16" s="1"/>
    </row>
    <row r="17" spans="2:19">
      <c r="B17" s="87" t="s">
        <v>2050</v>
      </c>
      <c r="C17" s="84">
        <v>6662</v>
      </c>
      <c r="D17" s="97" t="s">
        <v>175</v>
      </c>
      <c r="E17" s="107">
        <v>43573</v>
      </c>
      <c r="F17" s="94">
        <v>3282.5899999999992</v>
      </c>
      <c r="G17" s="96">
        <v>50.767699999999998</v>
      </c>
      <c r="H17" s="94">
        <v>5.8027499999999987</v>
      </c>
      <c r="I17" s="84"/>
      <c r="J17" s="95">
        <f t="shared" si="1"/>
        <v>2.3048985491004134E-4</v>
      </c>
      <c r="K17" s="95">
        <f>H17/'סכום נכסי הקרן'!$C$42</f>
        <v>4.4383289855454053E-6</v>
      </c>
      <c r="S17" s="1"/>
    </row>
    <row r="18" spans="2:19">
      <c r="B18" s="87" t="s">
        <v>2051</v>
      </c>
      <c r="C18" s="84">
        <v>5310</v>
      </c>
      <c r="D18" s="97" t="s">
        <v>175</v>
      </c>
      <c r="E18" s="107">
        <v>43116</v>
      </c>
      <c r="F18" s="94">
        <v>36950.509999999995</v>
      </c>
      <c r="G18" s="96">
        <v>98.323999999999998</v>
      </c>
      <c r="H18" s="94">
        <v>126.50529999999999</v>
      </c>
      <c r="I18" s="95">
        <v>2.928287647092256E-4</v>
      </c>
      <c r="J18" s="95">
        <f t="shared" si="1"/>
        <v>5.0248913433029608E-3</v>
      </c>
      <c r="K18" s="95">
        <f>H18/'סכום נכסי הקרן'!$C$42</f>
        <v>9.6759663920575119E-5</v>
      </c>
      <c r="S18" s="1"/>
    </row>
    <row r="19" spans="2:19">
      <c r="B19" s="83"/>
      <c r="C19" s="84"/>
      <c r="D19" s="84"/>
      <c r="E19" s="84"/>
      <c r="F19" s="94"/>
      <c r="G19" s="96"/>
      <c r="H19" s="84"/>
      <c r="I19" s="84"/>
      <c r="J19" s="95"/>
      <c r="K19" s="84"/>
      <c r="S19" s="1"/>
    </row>
    <row r="20" spans="2:19">
      <c r="B20" s="81" t="s">
        <v>2052</v>
      </c>
      <c r="C20" s="82"/>
      <c r="D20" s="82"/>
      <c r="E20" s="82"/>
      <c r="F20" s="91"/>
      <c r="G20" s="93"/>
      <c r="H20" s="91">
        <v>25043.420389999999</v>
      </c>
      <c r="I20" s="82"/>
      <c r="J20" s="92">
        <f t="shared" ref="J20:J25" si="2">H20/$H$11</f>
        <v>0.99474461800737091</v>
      </c>
      <c r="K20" s="92">
        <f>H20/'סכום נכסי הקרן'!$C$42</f>
        <v>1.9154872881674351E-2</v>
      </c>
      <c r="S20" s="1"/>
    </row>
    <row r="21" spans="2:19">
      <c r="B21" s="102" t="s">
        <v>241</v>
      </c>
      <c r="C21" s="82"/>
      <c r="D21" s="82"/>
      <c r="E21" s="82"/>
      <c r="F21" s="91"/>
      <c r="G21" s="93"/>
      <c r="H21" s="91">
        <v>608.97079999999983</v>
      </c>
      <c r="I21" s="82"/>
      <c r="J21" s="92">
        <f t="shared" si="2"/>
        <v>2.4188805538141706E-2</v>
      </c>
      <c r="K21" s="92">
        <f>H21/'סכום נכסי הקרן'!$C$42</f>
        <v>4.6578135418392548E-4</v>
      </c>
      <c r="S21" s="1"/>
    </row>
    <row r="22" spans="2:19" ht="16.5" customHeight="1">
      <c r="B22" s="87" t="s">
        <v>2053</v>
      </c>
      <c r="C22" s="84">
        <v>5295</v>
      </c>
      <c r="D22" s="97" t="s">
        <v>175</v>
      </c>
      <c r="E22" s="107">
        <v>43003</v>
      </c>
      <c r="F22" s="94">
        <v>50894.079999999987</v>
      </c>
      <c r="G22" s="96">
        <v>103.80249999999999</v>
      </c>
      <c r="H22" s="94">
        <v>183.95168999999999</v>
      </c>
      <c r="I22" s="95">
        <v>9.160332839142386E-5</v>
      </c>
      <c r="J22" s="95">
        <f t="shared" si="2"/>
        <v>7.306707740046858E-3</v>
      </c>
      <c r="K22" s="95">
        <f>H22/'סכום נכסי הקרן'!$C$42</f>
        <v>1.4069848221396114E-4</v>
      </c>
      <c r="S22" s="1"/>
    </row>
    <row r="23" spans="2:19" ht="16.5" customHeight="1">
      <c r="B23" s="87" t="s">
        <v>2054</v>
      </c>
      <c r="C23" s="84">
        <v>5327</v>
      </c>
      <c r="D23" s="97" t="s">
        <v>175</v>
      </c>
      <c r="E23" s="107">
        <v>43348</v>
      </c>
      <c r="F23" s="94">
        <v>43554.339999999989</v>
      </c>
      <c r="G23" s="96">
        <v>94.2483</v>
      </c>
      <c r="H23" s="94">
        <v>142.93340999999998</v>
      </c>
      <c r="I23" s="95">
        <v>3.9782915293342042E-4</v>
      </c>
      <c r="J23" s="95">
        <f t="shared" si="2"/>
        <v>5.6774289660415237E-3</v>
      </c>
      <c r="K23" s="95">
        <f>H23/'סכום נכסי הקרן'!$C$42</f>
        <v>1.0932497464234123E-4</v>
      </c>
      <c r="S23" s="1"/>
    </row>
    <row r="24" spans="2:19" ht="16.5" customHeight="1">
      <c r="B24" s="87" t="s">
        <v>2055</v>
      </c>
      <c r="C24" s="84">
        <v>6645</v>
      </c>
      <c r="D24" s="97" t="s">
        <v>175</v>
      </c>
      <c r="E24" s="107">
        <v>43578</v>
      </c>
      <c r="F24" s="94">
        <v>5792.6</v>
      </c>
      <c r="G24" s="96">
        <v>90.450500000000005</v>
      </c>
      <c r="H24" s="94">
        <v>18.243689999999994</v>
      </c>
      <c r="I24" s="95">
        <v>2.1681347359429923E-3</v>
      </c>
      <c r="J24" s="95">
        <f t="shared" si="2"/>
        <v>7.2465390739283471E-4</v>
      </c>
      <c r="K24" s="95">
        <f>H24/'סכום נכסי הקרן'!$C$42</f>
        <v>1.3953987011383369E-5</v>
      </c>
      <c r="S24" s="1"/>
    </row>
    <row r="25" spans="2:19">
      <c r="B25" s="87" t="s">
        <v>2056</v>
      </c>
      <c r="C25" s="84">
        <v>5333</v>
      </c>
      <c r="D25" s="97" t="s">
        <v>175</v>
      </c>
      <c r="E25" s="107">
        <v>43340</v>
      </c>
      <c r="F25" s="94">
        <v>75412.499999999985</v>
      </c>
      <c r="G25" s="96">
        <v>100.4782</v>
      </c>
      <c r="H25" s="94">
        <v>263.84200999999996</v>
      </c>
      <c r="I25" s="95">
        <v>1.8963278731176248E-3</v>
      </c>
      <c r="J25" s="95">
        <f t="shared" si="2"/>
        <v>1.0480014924660493E-2</v>
      </c>
      <c r="K25" s="95">
        <f>H25/'סכום נכסי הקרן'!$C$42</f>
        <v>2.0180391031623983E-4</v>
      </c>
      <c r="S25" s="1"/>
    </row>
    <row r="26" spans="2:19">
      <c r="B26" s="83"/>
      <c r="C26" s="84"/>
      <c r="D26" s="84"/>
      <c r="E26" s="84"/>
      <c r="F26" s="94"/>
      <c r="G26" s="96"/>
      <c r="H26" s="84"/>
      <c r="I26" s="84"/>
      <c r="J26" s="95"/>
      <c r="K26" s="84"/>
      <c r="S26" s="1"/>
    </row>
    <row r="27" spans="2:19">
      <c r="B27" s="102" t="s">
        <v>243</v>
      </c>
      <c r="C27" s="82"/>
      <c r="D27" s="82"/>
      <c r="E27" s="82"/>
      <c r="F27" s="91"/>
      <c r="G27" s="93"/>
      <c r="H27" s="91">
        <v>2569.3255799999997</v>
      </c>
      <c r="I27" s="82"/>
      <c r="J27" s="92">
        <f t="shared" ref="J27:J32" si="3">H27/$H$11</f>
        <v>0.10205565984246398</v>
      </c>
      <c r="K27" s="92">
        <f>H27/'סכום נכסי הקרן'!$C$42</f>
        <v>1.9651910206397419E-3</v>
      </c>
      <c r="S27" s="1"/>
    </row>
    <row r="28" spans="2:19">
      <c r="B28" s="87" t="s">
        <v>2057</v>
      </c>
      <c r="C28" s="84">
        <v>5328</v>
      </c>
      <c r="D28" s="97" t="s">
        <v>175</v>
      </c>
      <c r="E28" s="107">
        <v>43264</v>
      </c>
      <c r="F28" s="94">
        <v>148571.37999999998</v>
      </c>
      <c r="G28" s="96">
        <v>96.790499999999994</v>
      </c>
      <c r="H28" s="94">
        <v>500.72197999999992</v>
      </c>
      <c r="I28" s="95">
        <v>5.7763380674249754E-5</v>
      </c>
      <c r="J28" s="95">
        <f t="shared" si="3"/>
        <v>1.9889076131225474E-2</v>
      </c>
      <c r="K28" s="95">
        <f>H28/'סכום נכסי הקרן'!$C$42</f>
        <v>3.8298545991705428E-4</v>
      </c>
      <c r="S28" s="1"/>
    </row>
    <row r="29" spans="2:19">
      <c r="B29" s="87" t="s">
        <v>2058</v>
      </c>
      <c r="C29" s="84">
        <v>6649</v>
      </c>
      <c r="D29" s="97" t="s">
        <v>175</v>
      </c>
      <c r="E29" s="107">
        <v>43633</v>
      </c>
      <c r="F29" s="94">
        <v>34644.649999999994</v>
      </c>
      <c r="G29" s="96">
        <v>100</v>
      </c>
      <c r="H29" s="94">
        <v>120.63266999999999</v>
      </c>
      <c r="I29" s="95">
        <v>3.3017223963570487E-5</v>
      </c>
      <c r="J29" s="95">
        <f t="shared" si="3"/>
        <v>4.7916257990971347E-3</v>
      </c>
      <c r="K29" s="95">
        <f>H29/'סכום נכסי הקרן'!$C$42</f>
        <v>9.2267886065181801E-5</v>
      </c>
      <c r="S29" s="1"/>
    </row>
    <row r="30" spans="2:19">
      <c r="B30" s="87" t="s">
        <v>2059</v>
      </c>
      <c r="C30" s="84">
        <v>7002</v>
      </c>
      <c r="D30" s="97" t="s">
        <v>175</v>
      </c>
      <c r="E30" s="107">
        <v>43616</v>
      </c>
      <c r="F30" s="94">
        <v>435654.15999999992</v>
      </c>
      <c r="G30" s="96">
        <v>103.7174</v>
      </c>
      <c r="H30" s="94">
        <v>1573.3387799999998</v>
      </c>
      <c r="I30" s="95">
        <v>1.2381832857142857E-4</v>
      </c>
      <c r="J30" s="95">
        <f t="shared" si="3"/>
        <v>6.2494270324680794E-2</v>
      </c>
      <c r="K30" s="95">
        <f>H30/'סכום נכסי הקרן'!$C$42</f>
        <v>1.2033940995832401E-3</v>
      </c>
      <c r="S30" s="1"/>
    </row>
    <row r="31" spans="2:19">
      <c r="B31" s="87" t="s">
        <v>2060</v>
      </c>
      <c r="C31" s="84">
        <v>5343</v>
      </c>
      <c r="D31" s="97" t="s">
        <v>175</v>
      </c>
      <c r="E31" s="107">
        <v>43437</v>
      </c>
      <c r="F31" s="94">
        <v>45038.219999999994</v>
      </c>
      <c r="G31" s="96">
        <v>104.28740000000001</v>
      </c>
      <c r="H31" s="94">
        <v>163.54671999999997</v>
      </c>
      <c r="I31" s="95">
        <v>4.0108028508079653E-7</v>
      </c>
      <c r="J31" s="95">
        <f t="shared" si="3"/>
        <v>6.4962060684698036E-3</v>
      </c>
      <c r="K31" s="95">
        <f>H31/'סכום נכסי הקרן'!$C$42</f>
        <v>1.2509140456970892E-4</v>
      </c>
      <c r="S31" s="1"/>
    </row>
    <row r="32" spans="2:19">
      <c r="B32" s="87" t="s">
        <v>2061</v>
      </c>
      <c r="C32" s="84">
        <v>5299</v>
      </c>
      <c r="D32" s="97" t="s">
        <v>175</v>
      </c>
      <c r="E32" s="107">
        <v>43002</v>
      </c>
      <c r="F32" s="94">
        <v>61917.889999999992</v>
      </c>
      <c r="G32" s="96">
        <v>97.906899999999993</v>
      </c>
      <c r="H32" s="94">
        <v>211.08542999999997</v>
      </c>
      <c r="I32" s="95">
        <v>1.7653866666666665E-4</v>
      </c>
      <c r="J32" s="95">
        <f t="shared" si="3"/>
        <v>8.3844815189907697E-3</v>
      </c>
      <c r="K32" s="95">
        <f>H32/'סכום נכסי הקרן'!$C$42</f>
        <v>1.614521705045566E-4</v>
      </c>
      <c r="S32" s="1"/>
    </row>
    <row r="33" spans="2:19">
      <c r="B33" s="83"/>
      <c r="C33" s="84"/>
      <c r="D33" s="84"/>
      <c r="E33" s="84"/>
      <c r="F33" s="94"/>
      <c r="G33" s="96"/>
      <c r="H33" s="84"/>
      <c r="I33" s="84"/>
      <c r="J33" s="95"/>
      <c r="K33" s="84"/>
      <c r="S33" s="1"/>
    </row>
    <row r="34" spans="2:19">
      <c r="B34" s="102" t="s">
        <v>244</v>
      </c>
      <c r="C34" s="82"/>
      <c r="D34" s="82"/>
      <c r="E34" s="82"/>
      <c r="F34" s="91"/>
      <c r="G34" s="93"/>
      <c r="H34" s="91">
        <v>21865.124010000003</v>
      </c>
      <c r="I34" s="82"/>
      <c r="J34" s="92">
        <f t="shared" ref="J34:J77" si="4">H34/$H$11</f>
        <v>0.86850015262676539</v>
      </c>
      <c r="K34" s="92">
        <f>H34/'סכום נכסי הקרן'!$C$42</f>
        <v>1.6723900506850686E-2</v>
      </c>
      <c r="S34" s="1"/>
    </row>
    <row r="35" spans="2:19">
      <c r="B35" s="87" t="s">
        <v>2062</v>
      </c>
      <c r="C35" s="84">
        <v>5238</v>
      </c>
      <c r="D35" s="97" t="s">
        <v>177</v>
      </c>
      <c r="E35" s="107">
        <v>43325</v>
      </c>
      <c r="F35" s="94">
        <v>255747.75999999995</v>
      </c>
      <c r="G35" s="96">
        <v>101.77460000000001</v>
      </c>
      <c r="H35" s="94">
        <v>990.38921999999991</v>
      </c>
      <c r="I35" s="95">
        <v>1.0168713120770521E-4</v>
      </c>
      <c r="J35" s="95">
        <f t="shared" si="4"/>
        <v>3.9339049178797818E-2</v>
      </c>
      <c r="K35" s="95">
        <f>H35/'סכום נכסי הקרן'!$C$42</f>
        <v>7.5751551972731994E-4</v>
      </c>
      <c r="S35" s="1"/>
    </row>
    <row r="36" spans="2:19">
      <c r="B36" s="87" t="s">
        <v>2063</v>
      </c>
      <c r="C36" s="84">
        <v>5339</v>
      </c>
      <c r="D36" s="97" t="s">
        <v>175</v>
      </c>
      <c r="E36" s="107">
        <v>43399</v>
      </c>
      <c r="F36" s="94">
        <v>200017.09999999998</v>
      </c>
      <c r="G36" s="96">
        <v>100.9877</v>
      </c>
      <c r="H36" s="94">
        <v>703.3384699999998</v>
      </c>
      <c r="I36" s="95">
        <v>5.6942875811299499E-4</v>
      </c>
      <c r="J36" s="95">
        <f t="shared" si="4"/>
        <v>2.7937164603498418E-2</v>
      </c>
      <c r="K36" s="95">
        <f>H36/'סכום נכסי הקרן'!$C$42</f>
        <v>5.3796002206715049E-4</v>
      </c>
      <c r="S36" s="1"/>
    </row>
    <row r="37" spans="2:19">
      <c r="B37" s="87" t="s">
        <v>2064</v>
      </c>
      <c r="C37" s="84">
        <v>5291</v>
      </c>
      <c r="D37" s="97" t="s">
        <v>175</v>
      </c>
      <c r="E37" s="107">
        <v>42908</v>
      </c>
      <c r="F37" s="94">
        <v>110083.99999999999</v>
      </c>
      <c r="G37" s="96">
        <v>101.3019</v>
      </c>
      <c r="H37" s="94">
        <v>388.30281999999994</v>
      </c>
      <c r="I37" s="95">
        <v>1.0562613126173061E-4</v>
      </c>
      <c r="J37" s="95">
        <f t="shared" si="4"/>
        <v>1.5423697495663247E-2</v>
      </c>
      <c r="K37" s="95">
        <f>H37/'סכום נכסי הקרן'!$C$42</f>
        <v>2.9699981236052221E-4</v>
      </c>
      <c r="S37" s="1"/>
    </row>
    <row r="38" spans="2:19">
      <c r="B38" s="87" t="s">
        <v>2065</v>
      </c>
      <c r="C38" s="84">
        <v>5302</v>
      </c>
      <c r="D38" s="97" t="s">
        <v>175</v>
      </c>
      <c r="E38" s="107">
        <v>43003</v>
      </c>
      <c r="F38" s="94">
        <v>20143.599999999995</v>
      </c>
      <c r="G38" s="96">
        <v>79.671400000000006</v>
      </c>
      <c r="H38" s="94">
        <v>55.881539999999994</v>
      </c>
      <c r="I38" s="95">
        <v>8.9555116691336982E-6</v>
      </c>
      <c r="J38" s="95">
        <f t="shared" si="4"/>
        <v>2.2196593075265473E-3</v>
      </c>
      <c r="K38" s="95">
        <f>H38/'סכום נכסי הקרן'!$C$42</f>
        <v>4.2741916977108269E-5</v>
      </c>
    </row>
    <row r="39" spans="2:19">
      <c r="B39" s="87" t="s">
        <v>2066</v>
      </c>
      <c r="C39" s="84">
        <v>6650</v>
      </c>
      <c r="D39" s="97" t="s">
        <v>177</v>
      </c>
      <c r="E39" s="107">
        <v>43637</v>
      </c>
      <c r="F39" s="94">
        <v>34520.959999999992</v>
      </c>
      <c r="G39" s="96">
        <v>80.760800000000003</v>
      </c>
      <c r="H39" s="94">
        <v>106.08110999999998</v>
      </c>
      <c r="I39" s="95">
        <v>1.7260480149454915E-4</v>
      </c>
      <c r="J39" s="95">
        <f t="shared" si="4"/>
        <v>4.2136262380071754E-3</v>
      </c>
      <c r="K39" s="95">
        <f>H39/'סכום נכסי הקרן'!$C$42</f>
        <v>8.1137885542515285E-5</v>
      </c>
    </row>
    <row r="40" spans="2:19">
      <c r="B40" s="87" t="s">
        <v>2067</v>
      </c>
      <c r="C40" s="84">
        <v>6648</v>
      </c>
      <c r="D40" s="97" t="s">
        <v>175</v>
      </c>
      <c r="E40" s="107">
        <v>43698</v>
      </c>
      <c r="F40" s="94">
        <v>123846.20999999998</v>
      </c>
      <c r="G40" s="96">
        <v>86.9221</v>
      </c>
      <c r="H40" s="94">
        <v>374.8363599999999</v>
      </c>
      <c r="I40" s="95">
        <v>1.5159900914394202E-4</v>
      </c>
      <c r="J40" s="95">
        <f t="shared" si="4"/>
        <v>1.4888798971420106E-2</v>
      </c>
      <c r="K40" s="95">
        <f>H40/'סכום נכסי הקרן'!$C$42</f>
        <v>2.8669976845880528E-4</v>
      </c>
    </row>
    <row r="41" spans="2:19">
      <c r="B41" s="87" t="s">
        <v>2068</v>
      </c>
      <c r="C41" s="84">
        <v>6665</v>
      </c>
      <c r="D41" s="97" t="s">
        <v>175</v>
      </c>
      <c r="E41" s="107">
        <v>43578</v>
      </c>
      <c r="F41" s="94">
        <v>131927.62</v>
      </c>
      <c r="G41" s="96">
        <v>98.304199999999994</v>
      </c>
      <c r="H41" s="94">
        <v>451.58193999999992</v>
      </c>
      <c r="I41" s="95">
        <v>3.3560815939278938E-4</v>
      </c>
      <c r="J41" s="95">
        <f t="shared" si="4"/>
        <v>1.7937194576811855E-2</v>
      </c>
      <c r="K41" s="95">
        <f>H41/'סכום נכסי הקרן'!$C$42</f>
        <v>3.4539989033662076E-4</v>
      </c>
    </row>
    <row r="42" spans="2:19">
      <c r="B42" s="87" t="s">
        <v>2069</v>
      </c>
      <c r="C42" s="84">
        <v>5237</v>
      </c>
      <c r="D42" s="97" t="s">
        <v>175</v>
      </c>
      <c r="E42" s="107">
        <v>43273</v>
      </c>
      <c r="F42" s="94">
        <v>451012.3899999999</v>
      </c>
      <c r="G42" s="96">
        <v>92.117699999999999</v>
      </c>
      <c r="H42" s="94">
        <v>1446.6395199999997</v>
      </c>
      <c r="I42" s="95">
        <v>5.2147499999999998E-4</v>
      </c>
      <c r="J42" s="95">
        <f t="shared" si="4"/>
        <v>5.7461674735587755E-2</v>
      </c>
      <c r="K42" s="95">
        <f>H42/'סכום נכסי הקרן'!$C$42</f>
        <v>1.1064860821595782E-3</v>
      </c>
    </row>
    <row r="43" spans="2:19">
      <c r="B43" s="87" t="s">
        <v>2070</v>
      </c>
      <c r="C43" s="84">
        <v>5290</v>
      </c>
      <c r="D43" s="97" t="s">
        <v>175</v>
      </c>
      <c r="E43" s="107">
        <v>42779</v>
      </c>
      <c r="F43" s="94">
        <v>107887.96999999999</v>
      </c>
      <c r="G43" s="96">
        <v>82.819400000000002</v>
      </c>
      <c r="H43" s="94">
        <v>311.12425999999994</v>
      </c>
      <c r="I43" s="95">
        <v>3.9336968645142284E-5</v>
      </c>
      <c r="J43" s="95">
        <f t="shared" si="4"/>
        <v>1.235810357957761E-2</v>
      </c>
      <c r="K43" s="95">
        <f>H43/'סכום נכסי הקרן'!$C$42</f>
        <v>2.379685185927991E-4</v>
      </c>
    </row>
    <row r="44" spans="2:19">
      <c r="B44" s="87" t="s">
        <v>2071</v>
      </c>
      <c r="C44" s="84">
        <v>5315</v>
      </c>
      <c r="D44" s="97" t="s">
        <v>183</v>
      </c>
      <c r="E44" s="107">
        <v>43129</v>
      </c>
      <c r="F44" s="94">
        <v>1483490.07</v>
      </c>
      <c r="G44" s="96">
        <v>92.432199999999995</v>
      </c>
      <c r="H44" s="94">
        <v>698.77498999999989</v>
      </c>
      <c r="I44" s="95">
        <v>3.1396297531485198E-4</v>
      </c>
      <c r="J44" s="95">
        <f t="shared" si="4"/>
        <v>2.7755899540711833E-2</v>
      </c>
      <c r="K44" s="95">
        <f>H44/'סכום נכסי הקרן'!$C$42</f>
        <v>5.344695691682738E-4</v>
      </c>
    </row>
    <row r="45" spans="2:19">
      <c r="B45" s="87" t="s">
        <v>2072</v>
      </c>
      <c r="C45" s="84">
        <v>5294</v>
      </c>
      <c r="D45" s="97" t="s">
        <v>178</v>
      </c>
      <c r="E45" s="107">
        <v>43002</v>
      </c>
      <c r="F45" s="94">
        <v>179409.29999999996</v>
      </c>
      <c r="G45" s="96">
        <v>104.6078</v>
      </c>
      <c r="H45" s="94">
        <v>803.25378999999975</v>
      </c>
      <c r="I45" s="95">
        <v>5.5202857430192674E-4</v>
      </c>
      <c r="J45" s="95">
        <f t="shared" si="4"/>
        <v>3.1905880748445269E-2</v>
      </c>
      <c r="K45" s="95">
        <f>H45/'סכום נכסי הקרן'!$C$42</f>
        <v>6.1438190149604957E-4</v>
      </c>
    </row>
    <row r="46" spans="2:19">
      <c r="B46" s="87" t="s">
        <v>2073</v>
      </c>
      <c r="C46" s="84">
        <v>6657</v>
      </c>
      <c r="D46" s="97" t="s">
        <v>175</v>
      </c>
      <c r="E46" s="107">
        <v>43558</v>
      </c>
      <c r="F46" s="94">
        <v>28267.349999999995</v>
      </c>
      <c r="G46" s="96">
        <v>104.79949999999999</v>
      </c>
      <c r="H46" s="94">
        <v>103.15089999999998</v>
      </c>
      <c r="I46" s="95">
        <v>3.3482678570613388E-3</v>
      </c>
      <c r="J46" s="95">
        <f t="shared" si="4"/>
        <v>4.0972359613700715E-3</v>
      </c>
      <c r="K46" s="95">
        <f>H46/'סכום נכסי הקרן'!$C$42</f>
        <v>7.8896666124698734E-5</v>
      </c>
    </row>
    <row r="47" spans="2:19">
      <c r="B47" s="87" t="s">
        <v>2074</v>
      </c>
      <c r="C47" s="84">
        <v>7009</v>
      </c>
      <c r="D47" s="97" t="s">
        <v>175</v>
      </c>
      <c r="E47" s="107">
        <v>43686</v>
      </c>
      <c r="F47" s="94">
        <v>30459.319999999996</v>
      </c>
      <c r="G47" s="96">
        <v>100</v>
      </c>
      <c r="H47" s="94">
        <v>106.05935000000001</v>
      </c>
      <c r="I47" s="95">
        <v>3.3482678570613388E-3</v>
      </c>
      <c r="J47" s="95">
        <f t="shared" si="4"/>
        <v>4.2127619134640125E-3</v>
      </c>
      <c r="K47" s="95">
        <f>H47/'סכום נכסי הקרן'!$C$42</f>
        <v>8.1121242047840292E-5</v>
      </c>
    </row>
    <row r="48" spans="2:19">
      <c r="B48" s="87" t="s">
        <v>2075</v>
      </c>
      <c r="C48" s="84">
        <v>5239</v>
      </c>
      <c r="D48" s="97" t="s">
        <v>175</v>
      </c>
      <c r="E48" s="107">
        <v>43223</v>
      </c>
      <c r="F48" s="94">
        <v>3583.1999999999994</v>
      </c>
      <c r="G48" s="96">
        <v>71.604699999999994</v>
      </c>
      <c r="H48" s="94">
        <v>8.9339099999999974</v>
      </c>
      <c r="I48" s="95">
        <v>2.5759166666666669E-6</v>
      </c>
      <c r="J48" s="95">
        <f t="shared" si="4"/>
        <v>3.548620257083912E-4</v>
      </c>
      <c r="K48" s="95">
        <f>H48/'סכום נכסי הקרן'!$C$42</f>
        <v>6.8332483231664209E-6</v>
      </c>
    </row>
    <row r="49" spans="2:11">
      <c r="B49" s="87" t="s">
        <v>2076</v>
      </c>
      <c r="C49" s="84">
        <v>5297</v>
      </c>
      <c r="D49" s="97" t="s">
        <v>175</v>
      </c>
      <c r="E49" s="107">
        <v>42916</v>
      </c>
      <c r="F49" s="94">
        <v>98652.699999999983</v>
      </c>
      <c r="G49" s="96">
        <v>103.61969999999999</v>
      </c>
      <c r="H49" s="94">
        <v>355.94267999999994</v>
      </c>
      <c r="I49" s="95">
        <v>7.1536920770986272E-5</v>
      </c>
      <c r="J49" s="95">
        <f t="shared" si="4"/>
        <v>1.4138326943171992E-2</v>
      </c>
      <c r="K49" s="95">
        <f>H49/'סכום נכסי הקרן'!$C$42</f>
        <v>2.7224862588198919E-4</v>
      </c>
    </row>
    <row r="50" spans="2:11">
      <c r="B50" s="87" t="s">
        <v>2077</v>
      </c>
      <c r="C50" s="84">
        <v>5313</v>
      </c>
      <c r="D50" s="97" t="s">
        <v>175</v>
      </c>
      <c r="E50" s="107">
        <v>43098</v>
      </c>
      <c r="F50" s="94">
        <v>3723.7299999999996</v>
      </c>
      <c r="G50" s="96">
        <v>77.391099999999994</v>
      </c>
      <c r="H50" s="94">
        <v>10.03457</v>
      </c>
      <c r="I50" s="95">
        <v>1.8546609088774221E-5</v>
      </c>
      <c r="J50" s="95">
        <f t="shared" si="4"/>
        <v>3.9858111815684874E-4</v>
      </c>
      <c r="K50" s="95">
        <f>H50/'סכום נכסי הקרן'!$C$42</f>
        <v>7.6751062665950399E-6</v>
      </c>
    </row>
    <row r="51" spans="2:11">
      <c r="B51" s="87" t="s">
        <v>2078</v>
      </c>
      <c r="C51" s="84">
        <v>5326</v>
      </c>
      <c r="D51" s="97" t="s">
        <v>178</v>
      </c>
      <c r="E51" s="107">
        <v>43234</v>
      </c>
      <c r="F51" s="94">
        <v>199934.76999999996</v>
      </c>
      <c r="G51" s="96">
        <v>99.663499999999999</v>
      </c>
      <c r="H51" s="94">
        <v>852.84131999999988</v>
      </c>
      <c r="I51" s="95">
        <v>4.394168158633441E-4</v>
      </c>
      <c r="J51" s="95">
        <f t="shared" si="4"/>
        <v>3.387553696231755E-2</v>
      </c>
      <c r="K51" s="95">
        <f>H51/'סכום נכסי הקרן'!$C$42</f>
        <v>6.5230974117906247E-4</v>
      </c>
    </row>
    <row r="52" spans="2:11">
      <c r="B52" s="87" t="s">
        <v>2079</v>
      </c>
      <c r="C52" s="84">
        <v>5336</v>
      </c>
      <c r="D52" s="97" t="s">
        <v>177</v>
      </c>
      <c r="E52" s="107">
        <v>43363</v>
      </c>
      <c r="F52" s="94">
        <v>7084.1599999999989</v>
      </c>
      <c r="G52" s="96">
        <v>94.150499999999994</v>
      </c>
      <c r="H52" s="94">
        <v>25.378509999999995</v>
      </c>
      <c r="I52" s="95">
        <v>4.2994413483481404E-5</v>
      </c>
      <c r="J52" s="95">
        <f t="shared" si="4"/>
        <v>1.0080546443898208E-3</v>
      </c>
      <c r="K52" s="95">
        <f>H52/'סכום נכסי הקרן'!$C$42</f>
        <v>1.9411171693240952E-5</v>
      </c>
    </row>
    <row r="53" spans="2:11">
      <c r="B53" s="87" t="s">
        <v>2080</v>
      </c>
      <c r="C53" s="84">
        <v>5309</v>
      </c>
      <c r="D53" s="97" t="s">
        <v>175</v>
      </c>
      <c r="E53" s="107">
        <v>43125</v>
      </c>
      <c r="F53" s="94">
        <v>174131.51999999996</v>
      </c>
      <c r="G53" s="96">
        <v>101.50790000000001</v>
      </c>
      <c r="H53" s="94">
        <v>615.46873999999991</v>
      </c>
      <c r="I53" s="95">
        <v>5.208918577171859E-4</v>
      </c>
      <c r="J53" s="95">
        <f t="shared" si="4"/>
        <v>2.4446908893932352E-2</v>
      </c>
      <c r="K53" s="95">
        <f>H53/'סכום נכסי הקרן'!$C$42</f>
        <v>4.7075141069994556E-4</v>
      </c>
    </row>
    <row r="54" spans="2:11">
      <c r="B54" s="87" t="s">
        <v>2081</v>
      </c>
      <c r="C54" s="84">
        <v>5321</v>
      </c>
      <c r="D54" s="97" t="s">
        <v>175</v>
      </c>
      <c r="E54" s="107">
        <v>43201</v>
      </c>
      <c r="F54" s="94">
        <v>29628.189999999995</v>
      </c>
      <c r="G54" s="96">
        <v>106.7396</v>
      </c>
      <c r="H54" s="94">
        <v>110.11832000000001</v>
      </c>
      <c r="I54" s="95">
        <v>8.024971153846153E-6</v>
      </c>
      <c r="J54" s="95">
        <f t="shared" si="4"/>
        <v>4.3739874369458469E-3</v>
      </c>
      <c r="K54" s="95">
        <f>H54/'סכום נכסי הקרן'!$C$42</f>
        <v>8.4225812157264144E-5</v>
      </c>
    </row>
    <row r="55" spans="2:11">
      <c r="B55" s="87" t="s">
        <v>2082</v>
      </c>
      <c r="C55" s="84">
        <v>7012</v>
      </c>
      <c r="D55" s="97" t="s">
        <v>177</v>
      </c>
      <c r="E55" s="107">
        <v>43721</v>
      </c>
      <c r="F55" s="94">
        <v>161.70999999999998</v>
      </c>
      <c r="G55" s="96">
        <v>100</v>
      </c>
      <c r="H55" s="94">
        <v>0.6153099999999998</v>
      </c>
      <c r="I55" s="95">
        <v>9.6785741620801709E-6</v>
      </c>
      <c r="J55" s="95">
        <f t="shared" si="4"/>
        <v>2.4440603614613333E-5</v>
      </c>
      <c r="K55" s="95">
        <f>H55/'סכום נכסי הקרן'!$C$42</f>
        <v>4.7062999579439801E-7</v>
      </c>
    </row>
    <row r="56" spans="2:11">
      <c r="B56" s="87" t="s">
        <v>2083</v>
      </c>
      <c r="C56" s="84">
        <v>6653</v>
      </c>
      <c r="D56" s="97" t="s">
        <v>175</v>
      </c>
      <c r="E56" s="107">
        <v>43516</v>
      </c>
      <c r="F56" s="94">
        <v>1314701.5899999999</v>
      </c>
      <c r="G56" s="96">
        <v>95.781000000000006</v>
      </c>
      <c r="H56" s="94">
        <v>4384.6539400000001</v>
      </c>
      <c r="I56" s="95">
        <v>1.4143151438316399E-4</v>
      </c>
      <c r="J56" s="95">
        <f t="shared" si="4"/>
        <v>0.17416194915537311</v>
      </c>
      <c r="K56" s="95">
        <f>H56/'סכום נכסי הקרן'!$C$42</f>
        <v>3.3536748392551581E-3</v>
      </c>
    </row>
    <row r="57" spans="2:11">
      <c r="B57" s="87" t="s">
        <v>2084</v>
      </c>
      <c r="C57" s="84">
        <v>7001</v>
      </c>
      <c r="D57" s="97" t="s">
        <v>177</v>
      </c>
      <c r="E57" s="107">
        <v>43612</v>
      </c>
      <c r="F57" s="94">
        <v>17350.109999999997</v>
      </c>
      <c r="G57" s="96">
        <v>100</v>
      </c>
      <c r="H57" s="94">
        <v>66.017169999999979</v>
      </c>
      <c r="I57" s="95">
        <v>4.7404666666666664E-4</v>
      </c>
      <c r="J57" s="95">
        <f t="shared" si="4"/>
        <v>2.6222546094302754E-3</v>
      </c>
      <c r="K57" s="95">
        <f>H57/'סכום נכסי הקרן'!$C$42</f>
        <v>5.049432065049822E-5</v>
      </c>
    </row>
    <row r="58" spans="2:11">
      <c r="B58" s="87" t="s">
        <v>2085</v>
      </c>
      <c r="C58" s="84">
        <v>7011</v>
      </c>
      <c r="D58" s="97" t="s">
        <v>177</v>
      </c>
      <c r="E58" s="107">
        <v>43698</v>
      </c>
      <c r="F58" s="94">
        <v>63000.759999999987</v>
      </c>
      <c r="G58" s="96">
        <v>100</v>
      </c>
      <c r="H58" s="94">
        <v>239.71788999999995</v>
      </c>
      <c r="I58" s="95">
        <v>8.0770208333333328E-4</v>
      </c>
      <c r="J58" s="95">
        <f t="shared" si="4"/>
        <v>9.5217856508450736E-3</v>
      </c>
      <c r="K58" s="95">
        <f>H58/'סכום נכסי הקרן'!$C$42</f>
        <v>1.8335217949089398E-4</v>
      </c>
    </row>
    <row r="59" spans="2:11">
      <c r="B59" s="87" t="s">
        <v>2086</v>
      </c>
      <c r="C59" s="84">
        <v>5303</v>
      </c>
      <c r="D59" s="97" t="s">
        <v>177</v>
      </c>
      <c r="E59" s="107">
        <v>43034</v>
      </c>
      <c r="F59" s="94">
        <v>232645.22999999995</v>
      </c>
      <c r="G59" s="96">
        <v>99.294300000000007</v>
      </c>
      <c r="H59" s="94">
        <v>878.96811999999989</v>
      </c>
      <c r="I59" s="95">
        <v>5.0579653179190747E-4</v>
      </c>
      <c r="J59" s="95">
        <f t="shared" si="4"/>
        <v>3.4913314281909753E-2</v>
      </c>
      <c r="K59" s="95">
        <f>H59/'סכום נכסי הקרן'!$C$42</f>
        <v>6.7229325481303734E-4</v>
      </c>
    </row>
    <row r="60" spans="2:11">
      <c r="B60" s="87" t="s">
        <v>2087</v>
      </c>
      <c r="C60" s="84">
        <v>6644</v>
      </c>
      <c r="D60" s="97" t="s">
        <v>175</v>
      </c>
      <c r="E60" s="107">
        <v>43444</v>
      </c>
      <c r="F60" s="94">
        <v>3862.2699999999995</v>
      </c>
      <c r="G60" s="96">
        <v>103.37130000000001</v>
      </c>
      <c r="H60" s="94">
        <v>13.901809999999998</v>
      </c>
      <c r="I60" s="95">
        <v>2.4546970588235293E-5</v>
      </c>
      <c r="J60" s="95">
        <f t="shared" si="4"/>
        <v>5.5219097322596383E-4</v>
      </c>
      <c r="K60" s="95">
        <f>H60/'סכום נכסי הקרן'!$C$42</f>
        <v>1.0633028525189777E-5</v>
      </c>
    </row>
    <row r="61" spans="2:11">
      <c r="B61" s="87" t="s">
        <v>2088</v>
      </c>
      <c r="C61" s="84">
        <v>6885</v>
      </c>
      <c r="D61" s="97" t="s">
        <v>177</v>
      </c>
      <c r="E61" s="107">
        <v>43608</v>
      </c>
      <c r="F61" s="94">
        <v>21332.099999999995</v>
      </c>
      <c r="G61" s="96">
        <v>107.617</v>
      </c>
      <c r="H61" s="94">
        <v>87.35127</v>
      </c>
      <c r="I61" s="95">
        <v>7.1106999999999995E-4</v>
      </c>
      <c r="J61" s="95">
        <f t="shared" si="4"/>
        <v>3.4696620651428808E-3</v>
      </c>
      <c r="K61" s="95">
        <f>H61/'סכום נכסי הקרן'!$C$42</f>
        <v>6.6812058690311125E-5</v>
      </c>
    </row>
    <row r="62" spans="2:11">
      <c r="B62" s="87" t="s">
        <v>2089</v>
      </c>
      <c r="C62" s="84">
        <v>5317</v>
      </c>
      <c r="D62" s="97" t="s">
        <v>175</v>
      </c>
      <c r="E62" s="107">
        <v>43264</v>
      </c>
      <c r="F62" s="94">
        <v>44808.94</v>
      </c>
      <c r="G62" s="96">
        <v>77.010300000000001</v>
      </c>
      <c r="H62" s="94">
        <v>120.15511999999998</v>
      </c>
      <c r="I62" s="95">
        <v>2.8890943114685455E-4</v>
      </c>
      <c r="J62" s="95">
        <f t="shared" si="4"/>
        <v>4.7726571324800491E-3</v>
      </c>
      <c r="K62" s="95">
        <f>H62/'סכום נכסי הקרן'!$C$42</f>
        <v>9.1902624076116755E-5</v>
      </c>
    </row>
    <row r="63" spans="2:11">
      <c r="B63" s="87" t="s">
        <v>2090</v>
      </c>
      <c r="C63" s="84">
        <v>5298</v>
      </c>
      <c r="D63" s="97" t="s">
        <v>175</v>
      </c>
      <c r="E63" s="107">
        <v>43188</v>
      </c>
      <c r="F63" s="94">
        <v>16.059999999999995</v>
      </c>
      <c r="G63" s="96">
        <v>100</v>
      </c>
      <c r="H63" s="94">
        <v>5.5919999999999991E-2</v>
      </c>
      <c r="I63" s="95">
        <v>3.3948891331075275E-4</v>
      </c>
      <c r="J63" s="95">
        <f t="shared" si="4"/>
        <v>2.2211869693799511E-6</v>
      </c>
      <c r="K63" s="95">
        <f>H63/'סכום נכסי הקרן'!$C$42</f>
        <v>4.2771333742053176E-8</v>
      </c>
    </row>
    <row r="64" spans="2:11">
      <c r="B64" s="87" t="s">
        <v>2091</v>
      </c>
      <c r="C64" s="84">
        <v>6651</v>
      </c>
      <c r="D64" s="97" t="s">
        <v>177</v>
      </c>
      <c r="E64" s="107">
        <v>43503</v>
      </c>
      <c r="F64" s="94">
        <v>198166.60999999996</v>
      </c>
      <c r="G64" s="96">
        <v>100.54259999999999</v>
      </c>
      <c r="H64" s="94">
        <v>758.1152699999999</v>
      </c>
      <c r="I64" s="95">
        <v>3.3333323618065613E-3</v>
      </c>
      <c r="J64" s="95">
        <f t="shared" si="4"/>
        <v>3.0112942757724668E-2</v>
      </c>
      <c r="K64" s="95">
        <f>H64/'סכום נכסי הקרן'!$C$42</f>
        <v>5.7985696044557866E-4</v>
      </c>
    </row>
    <row r="65" spans="2:11">
      <c r="B65" s="87" t="s">
        <v>2092</v>
      </c>
      <c r="C65" s="84">
        <v>5316</v>
      </c>
      <c r="D65" s="97" t="s">
        <v>175</v>
      </c>
      <c r="E65" s="107">
        <v>43175</v>
      </c>
      <c r="F65" s="94">
        <v>621280.31999999983</v>
      </c>
      <c r="G65" s="96">
        <v>99.443700000000007</v>
      </c>
      <c r="H65" s="94">
        <v>2151.2636199999997</v>
      </c>
      <c r="I65" s="95">
        <v>1.0700351851851851E-4</v>
      </c>
      <c r="J65" s="95">
        <f t="shared" si="4"/>
        <v>8.5449905587359501E-2</v>
      </c>
      <c r="K65" s="95">
        <f>H65/'סכום נכסי הקרן'!$C$42</f>
        <v>1.6454294395235598E-3</v>
      </c>
    </row>
    <row r="66" spans="2:11">
      <c r="B66" s="87" t="s">
        <v>2093</v>
      </c>
      <c r="C66" s="84">
        <v>5331</v>
      </c>
      <c r="D66" s="97" t="s">
        <v>175</v>
      </c>
      <c r="E66" s="107">
        <v>43455</v>
      </c>
      <c r="F66" s="94">
        <v>44782.30999999999</v>
      </c>
      <c r="G66" s="96">
        <v>107.8549</v>
      </c>
      <c r="H66" s="94">
        <v>168.18027999999998</v>
      </c>
      <c r="I66" s="95">
        <v>3.2537141428571427E-4</v>
      </c>
      <c r="J66" s="95">
        <f t="shared" si="4"/>
        <v>6.6802547647115814E-3</v>
      </c>
      <c r="K66" s="95">
        <f>H66/'סכום נכסי הקרן'!$C$42</f>
        <v>1.2863545931173019E-4</v>
      </c>
    </row>
    <row r="67" spans="2:11">
      <c r="B67" s="87" t="s">
        <v>2094</v>
      </c>
      <c r="C67" s="84">
        <v>7010</v>
      </c>
      <c r="D67" s="97" t="s">
        <v>177</v>
      </c>
      <c r="E67" s="107">
        <v>43693</v>
      </c>
      <c r="F67" s="94">
        <v>1610.0799999999997</v>
      </c>
      <c r="G67" s="96">
        <v>100</v>
      </c>
      <c r="H67" s="94">
        <v>6.1263599999999991</v>
      </c>
      <c r="I67" s="95">
        <v>2.8190826666666665E-5</v>
      </c>
      <c r="J67" s="95">
        <f t="shared" si="4"/>
        <v>2.4334390203380827E-4</v>
      </c>
      <c r="K67" s="95">
        <f>H67/'סכום נכסי הקרן'!$C$42</f>
        <v>4.6858474281824913E-6</v>
      </c>
    </row>
    <row r="68" spans="2:11">
      <c r="B68" s="87" t="s">
        <v>2095</v>
      </c>
      <c r="C68" s="84">
        <v>5320</v>
      </c>
      <c r="D68" s="97" t="s">
        <v>175</v>
      </c>
      <c r="E68" s="107">
        <v>43448</v>
      </c>
      <c r="F68" s="94">
        <v>2564.9099999999994</v>
      </c>
      <c r="G68" s="96">
        <v>59.203499999999998</v>
      </c>
      <c r="H68" s="94">
        <v>5.2874899999999991</v>
      </c>
      <c r="I68" s="95">
        <v>1.7334565868811272E-4</v>
      </c>
      <c r="J68" s="95">
        <f t="shared" si="4"/>
        <v>2.1002331703731756E-4</v>
      </c>
      <c r="K68" s="95">
        <f>H68/'סכום נכסי הקרן'!$C$42</f>
        <v>4.0442238813978673E-6</v>
      </c>
    </row>
    <row r="69" spans="2:11">
      <c r="B69" s="87" t="s">
        <v>2096</v>
      </c>
      <c r="C69" s="84">
        <v>7013</v>
      </c>
      <c r="D69" s="97" t="s">
        <v>177</v>
      </c>
      <c r="E69" s="107">
        <v>43733</v>
      </c>
      <c r="F69" s="94">
        <v>56197.679999999993</v>
      </c>
      <c r="G69" s="96">
        <v>100</v>
      </c>
      <c r="H69" s="94">
        <v>213.83217000000002</v>
      </c>
      <c r="I69" s="95">
        <v>3.3500851543625192E-4</v>
      </c>
      <c r="J69" s="95">
        <f t="shared" si="4"/>
        <v>8.4935842209985443E-3</v>
      </c>
      <c r="K69" s="95">
        <f>H69/'סכום נכסי הקרן'!$C$42</f>
        <v>1.6355305986869552E-4</v>
      </c>
    </row>
    <row r="70" spans="2:11">
      <c r="B70" s="87" t="s">
        <v>2097</v>
      </c>
      <c r="C70" s="84">
        <v>5335</v>
      </c>
      <c r="D70" s="97" t="s">
        <v>175</v>
      </c>
      <c r="E70" s="107">
        <v>43355</v>
      </c>
      <c r="F70" s="94">
        <v>60455.689999999988</v>
      </c>
      <c r="G70" s="96">
        <v>103.0442</v>
      </c>
      <c r="H70" s="94">
        <v>216.91494999999995</v>
      </c>
      <c r="I70" s="95">
        <v>1.6871110448180617E-4</v>
      </c>
      <c r="J70" s="95">
        <f t="shared" si="4"/>
        <v>8.6160346996370461E-3</v>
      </c>
      <c r="K70" s="95">
        <f>H70/'סכום נכסי הקרן'!$C$42</f>
        <v>1.6591097496585795E-4</v>
      </c>
    </row>
    <row r="71" spans="2:11">
      <c r="B71" s="87" t="s">
        <v>2098</v>
      </c>
      <c r="C71" s="84">
        <v>5304</v>
      </c>
      <c r="D71" s="97" t="s">
        <v>177</v>
      </c>
      <c r="E71" s="107">
        <v>43080</v>
      </c>
      <c r="F71" s="94">
        <v>226810.01999999996</v>
      </c>
      <c r="G71" s="96">
        <v>92.688999999999993</v>
      </c>
      <c r="H71" s="94">
        <v>799.91731000000004</v>
      </c>
      <c r="I71" s="95">
        <v>8.7502800000000005E-5</v>
      </c>
      <c r="J71" s="95">
        <f t="shared" si="4"/>
        <v>3.1773353103602707E-2</v>
      </c>
      <c r="K71" s="95">
        <f>H71/'סכום נכסי הקרן'!$C$42</f>
        <v>6.1182993977209265E-4</v>
      </c>
    </row>
    <row r="72" spans="2:11">
      <c r="B72" s="87" t="s">
        <v>2099</v>
      </c>
      <c r="C72" s="84">
        <v>6646</v>
      </c>
      <c r="D72" s="97" t="s">
        <v>177</v>
      </c>
      <c r="E72" s="107">
        <v>43460</v>
      </c>
      <c r="F72" s="94">
        <v>423306.80999999994</v>
      </c>
      <c r="G72" s="96">
        <v>98.833799999999997</v>
      </c>
      <c r="H72" s="94">
        <v>1591.8986499999996</v>
      </c>
      <c r="I72" s="95">
        <v>4.5555542278023E-4</v>
      </c>
      <c r="J72" s="95">
        <f t="shared" si="4"/>
        <v>6.3231483153675522E-2</v>
      </c>
      <c r="K72" s="95">
        <f>H72/'סכום נכסי הקרן'!$C$42</f>
        <v>1.2175899220792899E-3</v>
      </c>
    </row>
    <row r="73" spans="2:11">
      <c r="B73" s="87" t="s">
        <v>2100</v>
      </c>
      <c r="C73" s="84">
        <v>6647</v>
      </c>
      <c r="D73" s="97" t="s">
        <v>175</v>
      </c>
      <c r="E73" s="107">
        <v>43510</v>
      </c>
      <c r="F73" s="94">
        <v>257510.29999999996</v>
      </c>
      <c r="G73" s="96">
        <v>96.7714</v>
      </c>
      <c r="H73" s="94">
        <v>867.7015899999999</v>
      </c>
      <c r="I73" s="95">
        <v>6.5135798159274925E-5</v>
      </c>
      <c r="J73" s="95">
        <f t="shared" si="4"/>
        <v>3.4465798730655667E-2</v>
      </c>
      <c r="K73" s="95">
        <f>H73/'סכום נכסי הקרן'!$C$42</f>
        <v>6.6367586363376603E-4</v>
      </c>
    </row>
    <row r="74" spans="2:11">
      <c r="B74" s="87" t="s">
        <v>2101</v>
      </c>
      <c r="C74" s="84">
        <v>6642</v>
      </c>
      <c r="D74" s="97" t="s">
        <v>175</v>
      </c>
      <c r="E74" s="107">
        <v>43465</v>
      </c>
      <c r="F74" s="94">
        <v>11663.28</v>
      </c>
      <c r="G74" s="96">
        <v>97.357900000000001</v>
      </c>
      <c r="H74" s="94">
        <v>39.538530000000002</v>
      </c>
      <c r="I74" s="95">
        <v>1.4373616666666666E-5</v>
      </c>
      <c r="J74" s="95">
        <f t="shared" si="4"/>
        <v>1.5705019246144189E-3</v>
      </c>
      <c r="K74" s="95">
        <f>H74/'סכום נכסי הקרן'!$C$42</f>
        <v>3.0241696393064773E-5</v>
      </c>
    </row>
    <row r="75" spans="2:11">
      <c r="B75" s="87" t="s">
        <v>2102</v>
      </c>
      <c r="C75" s="84">
        <v>5337</v>
      </c>
      <c r="D75" s="97" t="s">
        <v>175</v>
      </c>
      <c r="E75" s="107">
        <v>43490</v>
      </c>
      <c r="F75" s="94">
        <v>145160.64000000001</v>
      </c>
      <c r="G75" s="96">
        <v>95.471999999999994</v>
      </c>
      <c r="H75" s="94">
        <v>482.56261999999992</v>
      </c>
      <c r="I75" s="95">
        <v>1.0948817333333334E-4</v>
      </c>
      <c r="J75" s="95">
        <f t="shared" si="4"/>
        <v>1.9167771878645368E-2</v>
      </c>
      <c r="K75" s="95">
        <f>H75/'סכום נכסי הקרן'!$C$42</f>
        <v>3.6909597409620149E-4</v>
      </c>
    </row>
    <row r="76" spans="2:11">
      <c r="B76" s="87" t="s">
        <v>2103</v>
      </c>
      <c r="C76" s="84">
        <v>7005</v>
      </c>
      <c r="D76" s="97" t="s">
        <v>175</v>
      </c>
      <c r="E76" s="107">
        <v>43636</v>
      </c>
      <c r="F76" s="94">
        <v>20638.179999999997</v>
      </c>
      <c r="G76" s="96">
        <v>93.400199999999998</v>
      </c>
      <c r="H76" s="94">
        <v>67.119379999999992</v>
      </c>
      <c r="I76" s="95">
        <v>1.3874404E-4</v>
      </c>
      <c r="J76" s="95">
        <f t="shared" si="4"/>
        <v>2.6660352691141153E-3</v>
      </c>
      <c r="K76" s="95">
        <f>H76/'סכום נכסי הקרן'!$C$42</f>
        <v>5.1337364136975848E-5</v>
      </c>
    </row>
    <row r="77" spans="2:11">
      <c r="B77" s="87" t="s">
        <v>2104</v>
      </c>
      <c r="C77" s="84">
        <v>6658</v>
      </c>
      <c r="D77" s="97" t="s">
        <v>175</v>
      </c>
      <c r="E77" s="107">
        <v>43633</v>
      </c>
      <c r="F77" s="94">
        <v>55414.599999999991</v>
      </c>
      <c r="G77" s="96">
        <v>96.964699999999993</v>
      </c>
      <c r="H77" s="94">
        <v>187.09692000000001</v>
      </c>
      <c r="I77" s="95">
        <v>8.8663359999999994E-4</v>
      </c>
      <c r="J77" s="95">
        <f t="shared" si="4"/>
        <v>7.4316387824592857E-3</v>
      </c>
      <c r="K77" s="95">
        <f>H77/'סכום נכסי הקרן'!$C$42</f>
        <v>1.4310416322300119E-4</v>
      </c>
    </row>
    <row r="78" spans="2:11">
      <c r="C78" s="1"/>
    </row>
    <row r="79" spans="2:11">
      <c r="C79" s="1"/>
    </row>
    <row r="80" spans="2:11">
      <c r="C80" s="1"/>
    </row>
    <row r="81" spans="2:3">
      <c r="B81" s="99" t="s">
        <v>124</v>
      </c>
      <c r="C81" s="1"/>
    </row>
    <row r="82" spans="2:3">
      <c r="B82" s="99" t="s">
        <v>250</v>
      </c>
      <c r="C82" s="1"/>
    </row>
    <row r="83" spans="2:3">
      <c r="B83" s="99" t="s">
        <v>258</v>
      </c>
      <c r="C83" s="1"/>
    </row>
    <row r="84" spans="2:3">
      <c r="C84" s="1"/>
    </row>
    <row r="85" spans="2:3">
      <c r="C85" s="1"/>
    </row>
    <row r="86" spans="2:3">
      <c r="C86" s="1"/>
    </row>
    <row r="87" spans="2:3">
      <c r="C87" s="1"/>
    </row>
    <row r="88" spans="2:3">
      <c r="C88" s="1"/>
    </row>
    <row r="89" spans="2:3">
      <c r="C89" s="1"/>
    </row>
    <row r="90" spans="2:3">
      <c r="C90" s="1"/>
    </row>
    <row r="91" spans="2:3">
      <c r="C91" s="1"/>
    </row>
    <row r="92" spans="2:3">
      <c r="C92" s="1"/>
    </row>
    <row r="93" spans="2:3">
      <c r="C93" s="1"/>
    </row>
    <row r="94" spans="2:3">
      <c r="C94" s="1"/>
    </row>
    <row r="95" spans="2:3">
      <c r="C95" s="1"/>
    </row>
    <row r="96" spans="2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E39:XFD41 D1:I1048576 J42:XFD1048576 J1:XFD38 J39:AC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191</v>
      </c>
      <c r="C1" s="78" t="s" vm="1">
        <v>269</v>
      </c>
    </row>
    <row r="2" spans="2:59">
      <c r="B2" s="57" t="s">
        <v>190</v>
      </c>
      <c r="C2" s="78" t="s">
        <v>270</v>
      </c>
    </row>
    <row r="3" spans="2:59">
      <c r="B3" s="57" t="s">
        <v>192</v>
      </c>
      <c r="C3" s="78" t="s">
        <v>271</v>
      </c>
    </row>
    <row r="4" spans="2:59">
      <c r="B4" s="57" t="s">
        <v>193</v>
      </c>
      <c r="C4" s="78">
        <v>8802</v>
      </c>
    </row>
    <row r="6" spans="2:59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9" ht="26.25" customHeight="1">
      <c r="B7" s="164" t="s">
        <v>109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9" s="3" customFormat="1" ht="78.75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64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32" t="s">
        <v>52</v>
      </c>
      <c r="C11" s="124"/>
      <c r="D11" s="124"/>
      <c r="E11" s="124"/>
      <c r="F11" s="124"/>
      <c r="G11" s="125"/>
      <c r="H11" s="128"/>
      <c r="I11" s="125">
        <v>5.1500000000000001E-3</v>
      </c>
      <c r="J11" s="124"/>
      <c r="K11" s="126">
        <f>I11/$I$11</f>
        <v>1</v>
      </c>
      <c r="L11" s="126">
        <f>I11/'סכום נכסי הקרן'!$C$42</f>
        <v>3.9390623886189896E-9</v>
      </c>
      <c r="M11" s="100"/>
      <c r="N11" s="100"/>
      <c r="O11" s="100"/>
      <c r="P11" s="100"/>
      <c r="BG11" s="100"/>
    </row>
    <row r="12" spans="2:59" s="100" customFormat="1" ht="21" customHeight="1">
      <c r="B12" s="127" t="s">
        <v>247</v>
      </c>
      <c r="C12" s="124"/>
      <c r="D12" s="124"/>
      <c r="E12" s="124"/>
      <c r="F12" s="124"/>
      <c r="G12" s="125"/>
      <c r="H12" s="128"/>
      <c r="I12" s="125">
        <v>5.1500000000000001E-3</v>
      </c>
      <c r="J12" s="124"/>
      <c r="K12" s="126">
        <f t="shared" ref="K12:K13" si="0">I12/$I$11</f>
        <v>1</v>
      </c>
      <c r="L12" s="126">
        <f>I12/'סכום נכסי הקרן'!$C$42</f>
        <v>3.9390623886189896E-9</v>
      </c>
    </row>
    <row r="13" spans="2:59">
      <c r="B13" s="83" t="s">
        <v>2105</v>
      </c>
      <c r="C13" s="84" t="s">
        <v>2106</v>
      </c>
      <c r="D13" s="97" t="s">
        <v>1335</v>
      </c>
      <c r="E13" s="97" t="s">
        <v>175</v>
      </c>
      <c r="F13" s="107">
        <v>42731</v>
      </c>
      <c r="G13" s="94">
        <v>520.99999999999989</v>
      </c>
      <c r="H13" s="96">
        <v>0.28499999999999998</v>
      </c>
      <c r="I13" s="94">
        <v>5.1500000000000001E-3</v>
      </c>
      <c r="J13" s="95">
        <v>2.5722577313378006E-5</v>
      </c>
      <c r="K13" s="95">
        <f t="shared" si="0"/>
        <v>1</v>
      </c>
      <c r="L13" s="95">
        <f>I13/'סכום נכסי הקרן'!$C$42</f>
        <v>3.9390623886189896E-9</v>
      </c>
    </row>
    <row r="14" spans="2:59">
      <c r="B14" s="101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7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7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7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94</v>
      </c>
      <c r="C6" s="14" t="s">
        <v>49</v>
      </c>
      <c r="E6" s="14" t="s">
        <v>129</v>
      </c>
      <c r="I6" s="14" t="s">
        <v>15</v>
      </c>
      <c r="J6" s="14" t="s">
        <v>71</v>
      </c>
      <c r="M6" s="14" t="s">
        <v>113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98</v>
      </c>
      <c r="C8" s="31" t="s">
        <v>49</v>
      </c>
      <c r="D8" s="31" t="s">
        <v>131</v>
      </c>
      <c r="I8" s="31" t="s">
        <v>15</v>
      </c>
      <c r="J8" s="31" t="s">
        <v>71</v>
      </c>
      <c r="K8" s="31" t="s">
        <v>114</v>
      </c>
      <c r="L8" s="31" t="s">
        <v>18</v>
      </c>
      <c r="M8" s="31" t="s">
        <v>113</v>
      </c>
      <c r="Q8" s="31" t="s">
        <v>17</v>
      </c>
      <c r="R8" s="31" t="s">
        <v>19</v>
      </c>
      <c r="S8" s="31" t="s">
        <v>0</v>
      </c>
      <c r="T8" s="31" t="s">
        <v>117</v>
      </c>
      <c r="U8" s="31" t="s">
        <v>67</v>
      </c>
      <c r="V8" s="31" t="s">
        <v>64</v>
      </c>
      <c r="W8" s="32" t="s">
        <v>123</v>
      </c>
    </row>
    <row r="9" spans="2:25" ht="31.5">
      <c r="B9" s="49" t="str">
        <f>'תעודות חוב מסחריות '!B7:T7</f>
        <v>2. תעודות חוב מסחריות</v>
      </c>
      <c r="C9" s="14" t="s">
        <v>49</v>
      </c>
      <c r="D9" s="14" t="s">
        <v>131</v>
      </c>
      <c r="E9" s="42" t="s">
        <v>129</v>
      </c>
      <c r="G9" s="14" t="s">
        <v>70</v>
      </c>
      <c r="I9" s="14" t="s">
        <v>15</v>
      </c>
      <c r="J9" s="14" t="s">
        <v>71</v>
      </c>
      <c r="K9" s="14" t="s">
        <v>114</v>
      </c>
      <c r="L9" s="14" t="s">
        <v>18</v>
      </c>
      <c r="M9" s="14" t="s">
        <v>113</v>
      </c>
      <c r="Q9" s="14" t="s">
        <v>17</v>
      </c>
      <c r="R9" s="14" t="s">
        <v>19</v>
      </c>
      <c r="S9" s="14" t="s">
        <v>0</v>
      </c>
      <c r="T9" s="14" t="s">
        <v>117</v>
      </c>
      <c r="U9" s="14" t="s">
        <v>67</v>
      </c>
      <c r="V9" s="14" t="s">
        <v>64</v>
      </c>
      <c r="W9" s="39" t="s">
        <v>123</v>
      </c>
    </row>
    <row r="10" spans="2:25" ht="31.5">
      <c r="B10" s="49" t="str">
        <f>'אג"ח קונצרני'!B7:U7</f>
        <v>3. אג"ח קונצרני</v>
      </c>
      <c r="C10" s="31" t="s">
        <v>49</v>
      </c>
      <c r="D10" s="14" t="s">
        <v>131</v>
      </c>
      <c r="E10" s="42" t="s">
        <v>129</v>
      </c>
      <c r="G10" s="31" t="s">
        <v>70</v>
      </c>
      <c r="I10" s="31" t="s">
        <v>15</v>
      </c>
      <c r="J10" s="31" t="s">
        <v>71</v>
      </c>
      <c r="K10" s="31" t="s">
        <v>114</v>
      </c>
      <c r="L10" s="31" t="s">
        <v>18</v>
      </c>
      <c r="M10" s="31" t="s">
        <v>113</v>
      </c>
      <c r="Q10" s="31" t="s">
        <v>17</v>
      </c>
      <c r="R10" s="31" t="s">
        <v>19</v>
      </c>
      <c r="S10" s="31" t="s">
        <v>0</v>
      </c>
      <c r="T10" s="31" t="s">
        <v>117</v>
      </c>
      <c r="U10" s="31" t="s">
        <v>67</v>
      </c>
      <c r="V10" s="14" t="s">
        <v>64</v>
      </c>
      <c r="W10" s="32" t="s">
        <v>123</v>
      </c>
    </row>
    <row r="11" spans="2:25" ht="31.5">
      <c r="B11" s="49" t="str">
        <f>מניות!B7</f>
        <v>4. מניות</v>
      </c>
      <c r="C11" s="31" t="s">
        <v>49</v>
      </c>
      <c r="D11" s="14" t="s">
        <v>131</v>
      </c>
      <c r="E11" s="42" t="s">
        <v>129</v>
      </c>
      <c r="H11" s="31" t="s">
        <v>113</v>
      </c>
      <c r="S11" s="31" t="s">
        <v>0</v>
      </c>
      <c r="T11" s="14" t="s">
        <v>117</v>
      </c>
      <c r="U11" s="14" t="s">
        <v>67</v>
      </c>
      <c r="V11" s="14" t="s">
        <v>64</v>
      </c>
      <c r="W11" s="15" t="s">
        <v>123</v>
      </c>
    </row>
    <row r="12" spans="2:25" ht="31.5">
      <c r="B12" s="49" t="str">
        <f>'תעודות סל'!B7:N7</f>
        <v>5. תעודות סל</v>
      </c>
      <c r="C12" s="31" t="s">
        <v>49</v>
      </c>
      <c r="D12" s="14" t="s">
        <v>131</v>
      </c>
      <c r="E12" s="42" t="s">
        <v>129</v>
      </c>
      <c r="H12" s="31" t="s">
        <v>113</v>
      </c>
      <c r="S12" s="31" t="s">
        <v>0</v>
      </c>
      <c r="T12" s="31" t="s">
        <v>117</v>
      </c>
      <c r="U12" s="31" t="s">
        <v>67</v>
      </c>
      <c r="V12" s="31" t="s">
        <v>64</v>
      </c>
      <c r="W12" s="32" t="s">
        <v>123</v>
      </c>
    </row>
    <row r="13" spans="2:25" ht="31.5">
      <c r="B13" s="49" t="str">
        <f>'קרנות נאמנות'!B7:O7</f>
        <v>6. קרנות נאמנות</v>
      </c>
      <c r="C13" s="31" t="s">
        <v>49</v>
      </c>
      <c r="D13" s="31" t="s">
        <v>131</v>
      </c>
      <c r="G13" s="31" t="s">
        <v>70</v>
      </c>
      <c r="H13" s="31" t="s">
        <v>113</v>
      </c>
      <c r="S13" s="31" t="s">
        <v>0</v>
      </c>
      <c r="T13" s="31" t="s">
        <v>117</v>
      </c>
      <c r="U13" s="31" t="s">
        <v>67</v>
      </c>
      <c r="V13" s="31" t="s">
        <v>64</v>
      </c>
      <c r="W13" s="32" t="s">
        <v>123</v>
      </c>
    </row>
    <row r="14" spans="2:25" ht="31.5">
      <c r="B14" s="49" t="str">
        <f>'כתבי אופציה'!B7:L7</f>
        <v>7. כתבי אופציה</v>
      </c>
      <c r="C14" s="31" t="s">
        <v>49</v>
      </c>
      <c r="D14" s="31" t="s">
        <v>131</v>
      </c>
      <c r="G14" s="31" t="s">
        <v>70</v>
      </c>
      <c r="H14" s="31" t="s">
        <v>113</v>
      </c>
      <c r="S14" s="31" t="s">
        <v>0</v>
      </c>
      <c r="T14" s="31" t="s">
        <v>117</v>
      </c>
      <c r="U14" s="31" t="s">
        <v>67</v>
      </c>
      <c r="V14" s="31" t="s">
        <v>64</v>
      </c>
      <c r="W14" s="32" t="s">
        <v>123</v>
      </c>
    </row>
    <row r="15" spans="2:25" ht="31.5">
      <c r="B15" s="49" t="str">
        <f>אופציות!B7</f>
        <v>8. אופציות</v>
      </c>
      <c r="C15" s="31" t="s">
        <v>49</v>
      </c>
      <c r="D15" s="31" t="s">
        <v>131</v>
      </c>
      <c r="G15" s="31" t="s">
        <v>70</v>
      </c>
      <c r="H15" s="31" t="s">
        <v>113</v>
      </c>
      <c r="S15" s="31" t="s">
        <v>0</v>
      </c>
      <c r="T15" s="31" t="s">
        <v>117</v>
      </c>
      <c r="U15" s="31" t="s">
        <v>67</v>
      </c>
      <c r="V15" s="31" t="s">
        <v>64</v>
      </c>
      <c r="W15" s="32" t="s">
        <v>123</v>
      </c>
    </row>
    <row r="16" spans="2:25" ht="31.5">
      <c r="B16" s="49" t="str">
        <f>'חוזים עתידיים'!B7:I7</f>
        <v>9. חוזים עתידיים</v>
      </c>
      <c r="C16" s="31" t="s">
        <v>49</v>
      </c>
      <c r="D16" s="31" t="s">
        <v>131</v>
      </c>
      <c r="G16" s="31" t="s">
        <v>70</v>
      </c>
      <c r="H16" s="31" t="s">
        <v>113</v>
      </c>
      <c r="S16" s="31" t="s">
        <v>0</v>
      </c>
      <c r="T16" s="32" t="s">
        <v>117</v>
      </c>
    </row>
    <row r="17" spans="2:25" ht="31.5">
      <c r="B17" s="49" t="str">
        <f>'מוצרים מובנים'!B7:Q7</f>
        <v>10. מוצרים מובנים</v>
      </c>
      <c r="C17" s="31" t="s">
        <v>49</v>
      </c>
      <c r="F17" s="14" t="s">
        <v>55</v>
      </c>
      <c r="I17" s="31" t="s">
        <v>15</v>
      </c>
      <c r="J17" s="31" t="s">
        <v>71</v>
      </c>
      <c r="K17" s="31" t="s">
        <v>114</v>
      </c>
      <c r="L17" s="31" t="s">
        <v>18</v>
      </c>
      <c r="M17" s="31" t="s">
        <v>113</v>
      </c>
      <c r="Q17" s="31" t="s">
        <v>17</v>
      </c>
      <c r="R17" s="31" t="s">
        <v>19</v>
      </c>
      <c r="S17" s="31" t="s">
        <v>0</v>
      </c>
      <c r="T17" s="31" t="s">
        <v>117</v>
      </c>
      <c r="U17" s="31" t="s">
        <v>67</v>
      </c>
      <c r="V17" s="31" t="s">
        <v>64</v>
      </c>
      <c r="W17" s="32" t="s">
        <v>123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71</v>
      </c>
      <c r="K19" s="31" t="s">
        <v>114</v>
      </c>
      <c r="L19" s="31" t="s">
        <v>18</v>
      </c>
      <c r="M19" s="31" t="s">
        <v>113</v>
      </c>
      <c r="Q19" s="31" t="s">
        <v>17</v>
      </c>
      <c r="R19" s="31" t="s">
        <v>19</v>
      </c>
      <c r="S19" s="31" t="s">
        <v>0</v>
      </c>
      <c r="T19" s="31" t="s">
        <v>117</v>
      </c>
      <c r="U19" s="31" t="s">
        <v>122</v>
      </c>
      <c r="V19" s="31" t="s">
        <v>64</v>
      </c>
      <c r="W19" s="32" t="s">
        <v>123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49</v>
      </c>
      <c r="D20" s="42" t="s">
        <v>130</v>
      </c>
      <c r="E20" s="42" t="s">
        <v>129</v>
      </c>
      <c r="G20" s="31" t="s">
        <v>70</v>
      </c>
      <c r="I20" s="31" t="s">
        <v>15</v>
      </c>
      <c r="J20" s="31" t="s">
        <v>71</v>
      </c>
      <c r="K20" s="31" t="s">
        <v>114</v>
      </c>
      <c r="L20" s="31" t="s">
        <v>18</v>
      </c>
      <c r="M20" s="31" t="s">
        <v>113</v>
      </c>
      <c r="Q20" s="31" t="s">
        <v>17</v>
      </c>
      <c r="R20" s="31" t="s">
        <v>19</v>
      </c>
      <c r="S20" s="31" t="s">
        <v>0</v>
      </c>
      <c r="T20" s="31" t="s">
        <v>117</v>
      </c>
      <c r="U20" s="31" t="s">
        <v>122</v>
      </c>
      <c r="V20" s="31" t="s">
        <v>64</v>
      </c>
      <c r="W20" s="32" t="s">
        <v>123</v>
      </c>
    </row>
    <row r="21" spans="2:25" ht="31.5">
      <c r="B21" s="49" t="str">
        <f>'לא סחיר - אג"ח קונצרני'!B7:S7</f>
        <v>3. אג"ח קונצרני</v>
      </c>
      <c r="C21" s="31" t="s">
        <v>49</v>
      </c>
      <c r="D21" s="42" t="s">
        <v>130</v>
      </c>
      <c r="E21" s="42" t="s">
        <v>129</v>
      </c>
      <c r="G21" s="31" t="s">
        <v>70</v>
      </c>
      <c r="I21" s="31" t="s">
        <v>15</v>
      </c>
      <c r="J21" s="31" t="s">
        <v>71</v>
      </c>
      <c r="K21" s="31" t="s">
        <v>114</v>
      </c>
      <c r="L21" s="31" t="s">
        <v>18</v>
      </c>
      <c r="M21" s="31" t="s">
        <v>113</v>
      </c>
      <c r="Q21" s="31" t="s">
        <v>17</v>
      </c>
      <c r="R21" s="31" t="s">
        <v>19</v>
      </c>
      <c r="S21" s="31" t="s">
        <v>0</v>
      </c>
      <c r="T21" s="31" t="s">
        <v>117</v>
      </c>
      <c r="U21" s="31" t="s">
        <v>122</v>
      </c>
      <c r="V21" s="31" t="s">
        <v>64</v>
      </c>
      <c r="W21" s="32" t="s">
        <v>123</v>
      </c>
    </row>
    <row r="22" spans="2:25" ht="31.5">
      <c r="B22" s="49" t="str">
        <f>'לא סחיר - מניות'!B7:M7</f>
        <v>4. מניות</v>
      </c>
      <c r="C22" s="31" t="s">
        <v>49</v>
      </c>
      <c r="D22" s="42" t="s">
        <v>130</v>
      </c>
      <c r="E22" s="42" t="s">
        <v>129</v>
      </c>
      <c r="G22" s="31" t="s">
        <v>70</v>
      </c>
      <c r="H22" s="31" t="s">
        <v>113</v>
      </c>
      <c r="S22" s="31" t="s">
        <v>0</v>
      </c>
      <c r="T22" s="31" t="s">
        <v>117</v>
      </c>
      <c r="U22" s="31" t="s">
        <v>122</v>
      </c>
      <c r="V22" s="31" t="s">
        <v>64</v>
      </c>
      <c r="W22" s="32" t="s">
        <v>123</v>
      </c>
    </row>
    <row r="23" spans="2:25" ht="31.5">
      <c r="B23" s="49" t="str">
        <f>'לא סחיר - קרנות השקעה'!B7:K7</f>
        <v>5. קרנות השקעה</v>
      </c>
      <c r="C23" s="31" t="s">
        <v>49</v>
      </c>
      <c r="G23" s="31" t="s">
        <v>70</v>
      </c>
      <c r="H23" s="31" t="s">
        <v>113</v>
      </c>
      <c r="K23" s="31" t="s">
        <v>114</v>
      </c>
      <c r="S23" s="31" t="s">
        <v>0</v>
      </c>
      <c r="T23" s="31" t="s">
        <v>117</v>
      </c>
      <c r="U23" s="31" t="s">
        <v>122</v>
      </c>
      <c r="V23" s="31" t="s">
        <v>64</v>
      </c>
      <c r="W23" s="32" t="s">
        <v>123</v>
      </c>
    </row>
    <row r="24" spans="2:25" ht="31.5">
      <c r="B24" s="49" t="str">
        <f>'לא סחיר - כתבי אופציה'!B7:L7</f>
        <v>6. כתבי אופציה</v>
      </c>
      <c r="C24" s="31" t="s">
        <v>49</v>
      </c>
      <c r="G24" s="31" t="s">
        <v>70</v>
      </c>
      <c r="H24" s="31" t="s">
        <v>113</v>
      </c>
      <c r="K24" s="31" t="s">
        <v>114</v>
      </c>
      <c r="S24" s="31" t="s">
        <v>0</v>
      </c>
      <c r="T24" s="31" t="s">
        <v>117</v>
      </c>
      <c r="U24" s="31" t="s">
        <v>122</v>
      </c>
      <c r="V24" s="31" t="s">
        <v>64</v>
      </c>
      <c r="W24" s="32" t="s">
        <v>123</v>
      </c>
    </row>
    <row r="25" spans="2:25" ht="31.5">
      <c r="B25" s="49" t="str">
        <f>'לא סחיר - אופציות'!B7:L7</f>
        <v>7. אופציות</v>
      </c>
      <c r="C25" s="31" t="s">
        <v>49</v>
      </c>
      <c r="G25" s="31" t="s">
        <v>70</v>
      </c>
      <c r="H25" s="31" t="s">
        <v>113</v>
      </c>
      <c r="K25" s="31" t="s">
        <v>114</v>
      </c>
      <c r="S25" s="31" t="s">
        <v>0</v>
      </c>
      <c r="T25" s="31" t="s">
        <v>117</v>
      </c>
      <c r="U25" s="31" t="s">
        <v>122</v>
      </c>
      <c r="V25" s="31" t="s">
        <v>64</v>
      </c>
      <c r="W25" s="32" t="s">
        <v>123</v>
      </c>
    </row>
    <row r="26" spans="2:25" ht="31.5">
      <c r="B26" s="49" t="str">
        <f>'לא סחיר - חוזים עתידיים'!B7:K7</f>
        <v>8. חוזים עתידיים</v>
      </c>
      <c r="C26" s="31" t="s">
        <v>49</v>
      </c>
      <c r="G26" s="31" t="s">
        <v>70</v>
      </c>
      <c r="H26" s="31" t="s">
        <v>113</v>
      </c>
      <c r="K26" s="31" t="s">
        <v>114</v>
      </c>
      <c r="S26" s="31" t="s">
        <v>0</v>
      </c>
      <c r="T26" s="31" t="s">
        <v>117</v>
      </c>
      <c r="U26" s="31" t="s">
        <v>122</v>
      </c>
      <c r="V26" s="32" t="s">
        <v>123</v>
      </c>
    </row>
    <row r="27" spans="2:25" ht="31.5">
      <c r="B27" s="49" t="str">
        <f>'לא סחיר - מוצרים מובנים'!B7:Q7</f>
        <v>9. מוצרים מובנים</v>
      </c>
      <c r="C27" s="31" t="s">
        <v>49</v>
      </c>
      <c r="F27" s="31" t="s">
        <v>55</v>
      </c>
      <c r="I27" s="31" t="s">
        <v>15</v>
      </c>
      <c r="J27" s="31" t="s">
        <v>71</v>
      </c>
      <c r="K27" s="31" t="s">
        <v>114</v>
      </c>
      <c r="L27" s="31" t="s">
        <v>18</v>
      </c>
      <c r="M27" s="31" t="s">
        <v>113</v>
      </c>
      <c r="Q27" s="31" t="s">
        <v>17</v>
      </c>
      <c r="R27" s="31" t="s">
        <v>19</v>
      </c>
      <c r="S27" s="31" t="s">
        <v>0</v>
      </c>
      <c r="T27" s="31" t="s">
        <v>117</v>
      </c>
      <c r="U27" s="31" t="s">
        <v>122</v>
      </c>
      <c r="V27" s="31" t="s">
        <v>64</v>
      </c>
      <c r="W27" s="32" t="s">
        <v>123</v>
      </c>
    </row>
    <row r="28" spans="2:25" ht="31.5">
      <c r="B28" s="53" t="str">
        <f>הלוואות!B6</f>
        <v>1.ד. הלוואות:</v>
      </c>
      <c r="C28" s="31" t="s">
        <v>49</v>
      </c>
      <c r="I28" s="31" t="s">
        <v>15</v>
      </c>
      <c r="J28" s="31" t="s">
        <v>71</v>
      </c>
      <c r="L28" s="31" t="s">
        <v>18</v>
      </c>
      <c r="M28" s="31" t="s">
        <v>113</v>
      </c>
      <c r="Q28" s="14" t="s">
        <v>38</v>
      </c>
      <c r="R28" s="31" t="s">
        <v>19</v>
      </c>
      <c r="S28" s="31" t="s">
        <v>0</v>
      </c>
      <c r="T28" s="31" t="s">
        <v>117</v>
      </c>
      <c r="U28" s="31" t="s">
        <v>122</v>
      </c>
      <c r="V28" s="32" t="s">
        <v>123</v>
      </c>
    </row>
    <row r="29" spans="2:25" ht="47.25">
      <c r="B29" s="53" t="str">
        <f>'פקדונות מעל 3 חודשים'!B6:O6</f>
        <v>1.ה. פקדונות מעל 3 חודשים:</v>
      </c>
      <c r="C29" s="31" t="s">
        <v>49</v>
      </c>
      <c r="E29" s="31" t="s">
        <v>129</v>
      </c>
      <c r="I29" s="31" t="s">
        <v>15</v>
      </c>
      <c r="J29" s="31" t="s">
        <v>71</v>
      </c>
      <c r="L29" s="31" t="s">
        <v>18</v>
      </c>
      <c r="M29" s="31" t="s">
        <v>113</v>
      </c>
      <c r="O29" s="50" t="s">
        <v>57</v>
      </c>
      <c r="P29" s="51"/>
      <c r="R29" s="31" t="s">
        <v>19</v>
      </c>
      <c r="S29" s="31" t="s">
        <v>0</v>
      </c>
      <c r="T29" s="31" t="s">
        <v>117</v>
      </c>
      <c r="U29" s="31" t="s">
        <v>122</v>
      </c>
      <c r="V29" s="32" t="s">
        <v>123</v>
      </c>
    </row>
    <row r="30" spans="2:25" ht="63">
      <c r="B30" s="53" t="str">
        <f>'זכויות מקרקעין'!B6</f>
        <v>1. ו. זכויות במקרקעין:</v>
      </c>
      <c r="C30" s="14" t="s">
        <v>59</v>
      </c>
      <c r="N30" s="50" t="s">
        <v>95</v>
      </c>
      <c r="P30" s="51" t="s">
        <v>60</v>
      </c>
      <c r="U30" s="31" t="s">
        <v>122</v>
      </c>
      <c r="V30" s="15" t="s">
        <v>63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122</v>
      </c>
      <c r="V31" s="15" t="s">
        <v>63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119</v>
      </c>
      <c r="Y32" s="15" t="s">
        <v>118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191</v>
      </c>
      <c r="C1" s="78" t="s" vm="1">
        <v>269</v>
      </c>
    </row>
    <row r="2" spans="2:54">
      <c r="B2" s="57" t="s">
        <v>190</v>
      </c>
      <c r="C2" s="78" t="s">
        <v>270</v>
      </c>
    </row>
    <row r="3" spans="2:54">
      <c r="B3" s="57" t="s">
        <v>192</v>
      </c>
      <c r="C3" s="78" t="s">
        <v>271</v>
      </c>
    </row>
    <row r="4" spans="2:54">
      <c r="B4" s="57" t="s">
        <v>193</v>
      </c>
      <c r="C4" s="78">
        <v>8802</v>
      </c>
    </row>
    <row r="6" spans="2:54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4" ht="26.25" customHeight="1">
      <c r="B7" s="164" t="s">
        <v>110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4" s="3" customFormat="1" ht="78.75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64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51" workbookViewId="0">
      <selection activeCell="C81" sqref="C81"/>
    </sheetView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41.710937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191</v>
      </c>
      <c r="C1" s="78" t="s" vm="1">
        <v>269</v>
      </c>
    </row>
    <row r="2" spans="2:51">
      <c r="B2" s="57" t="s">
        <v>190</v>
      </c>
      <c r="C2" s="78" t="s">
        <v>270</v>
      </c>
    </row>
    <row r="3" spans="2:51">
      <c r="B3" s="57" t="s">
        <v>192</v>
      </c>
      <c r="C3" s="78" t="s">
        <v>271</v>
      </c>
    </row>
    <row r="4" spans="2:51">
      <c r="B4" s="57" t="s">
        <v>193</v>
      </c>
      <c r="C4" s="78">
        <v>8802</v>
      </c>
    </row>
    <row r="6" spans="2:51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1" ht="26.25" customHeight="1">
      <c r="B7" s="164" t="s">
        <v>111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1" s="3" customFormat="1" ht="63">
      <c r="B8" s="23" t="s">
        <v>128</v>
      </c>
      <c r="C8" s="31" t="s">
        <v>49</v>
      </c>
      <c r="D8" s="31" t="s">
        <v>70</v>
      </c>
      <c r="E8" s="31" t="s">
        <v>113</v>
      </c>
      <c r="F8" s="31" t="s">
        <v>114</v>
      </c>
      <c r="G8" s="31" t="s">
        <v>252</v>
      </c>
      <c r="H8" s="31" t="s">
        <v>251</v>
      </c>
      <c r="I8" s="31" t="s">
        <v>122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2245.1189215019999</v>
      </c>
      <c r="J11" s="89">
        <f>I11/$I$11</f>
        <v>1</v>
      </c>
      <c r="K11" s="89">
        <f>I11/'סכום נכסי הקרן'!$C$42</f>
        <v>1.7172162139156035E-3</v>
      </c>
      <c r="AW11" s="1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2245.1189215019999</v>
      </c>
      <c r="J12" s="92">
        <f t="shared" ref="J12:J39" si="0">I12/$I$11</f>
        <v>1</v>
      </c>
      <c r="K12" s="92">
        <f>I12/'סכום נכסי הקרן'!$C$42</f>
        <v>1.7172162139156035E-3</v>
      </c>
    </row>
    <row r="13" spans="2:51">
      <c r="B13" s="102" t="s">
        <v>2107</v>
      </c>
      <c r="C13" s="82"/>
      <c r="D13" s="82"/>
      <c r="E13" s="82"/>
      <c r="F13" s="82"/>
      <c r="G13" s="91"/>
      <c r="H13" s="93"/>
      <c r="I13" s="91">
        <v>1253.8415299999995</v>
      </c>
      <c r="J13" s="92">
        <f t="shared" si="0"/>
        <v>0.5584744389224473</v>
      </c>
      <c r="K13" s="92">
        <f>I13/'סכום נכסי הקרן'!$C$42</f>
        <v>9.5902136157504595E-4</v>
      </c>
    </row>
    <row r="14" spans="2:51">
      <c r="B14" s="87" t="s">
        <v>2108</v>
      </c>
      <c r="C14" s="84" t="s">
        <v>2109</v>
      </c>
      <c r="D14" s="97" t="s">
        <v>1882</v>
      </c>
      <c r="E14" s="97" t="s">
        <v>175</v>
      </c>
      <c r="F14" s="107">
        <v>43676</v>
      </c>
      <c r="G14" s="94">
        <v>5795910.4000000004</v>
      </c>
      <c r="H14" s="96">
        <v>0.125</v>
      </c>
      <c r="I14" s="94">
        <v>7.2426999999999992</v>
      </c>
      <c r="J14" s="95">
        <f t="shared" si="0"/>
        <v>3.2259761078288823E-3</v>
      </c>
      <c r="K14" s="95">
        <f>I14/'סכום נכסי הקרן'!$C$42</f>
        <v>5.5396984780681077E-6</v>
      </c>
    </row>
    <row r="15" spans="2:51">
      <c r="B15" s="87" t="s">
        <v>2110</v>
      </c>
      <c r="C15" s="84" t="s">
        <v>2111</v>
      </c>
      <c r="D15" s="97" t="s">
        <v>1882</v>
      </c>
      <c r="E15" s="97" t="s">
        <v>175</v>
      </c>
      <c r="F15" s="107">
        <v>43675</v>
      </c>
      <c r="G15" s="94">
        <v>1544714.9999999998</v>
      </c>
      <c r="H15" s="96">
        <v>0.60899999999999999</v>
      </c>
      <c r="I15" s="94">
        <v>9.4071299999999969</v>
      </c>
      <c r="J15" s="95">
        <f t="shared" si="0"/>
        <v>4.1900363984757483E-3</v>
      </c>
      <c r="K15" s="95">
        <f>I15/'סכום נכסי הקרן'!$C$42</f>
        <v>7.1951984403590958E-6</v>
      </c>
    </row>
    <row r="16" spans="2:51" s="7" customFormat="1">
      <c r="B16" s="87" t="s">
        <v>2112</v>
      </c>
      <c r="C16" s="84" t="s">
        <v>2113</v>
      </c>
      <c r="D16" s="97" t="s">
        <v>1882</v>
      </c>
      <c r="E16" s="97" t="s">
        <v>175</v>
      </c>
      <c r="F16" s="107">
        <v>43661</v>
      </c>
      <c r="G16" s="94">
        <v>1380199.9999999998</v>
      </c>
      <c r="H16" s="96">
        <v>1.022</v>
      </c>
      <c r="I16" s="94">
        <v>14.105189999999997</v>
      </c>
      <c r="J16" s="95">
        <f t="shared" si="0"/>
        <v>6.2826026117866075E-3</v>
      </c>
      <c r="K16" s="95">
        <f>I16/'סכום נכסי הקרן'!$C$42</f>
        <v>1.0788587070548481E-5</v>
      </c>
      <c r="AW16" s="1"/>
      <c r="AY16" s="1"/>
    </row>
    <row r="17" spans="2:51" s="7" customFormat="1">
      <c r="B17" s="87" t="s">
        <v>2114</v>
      </c>
      <c r="C17" s="84" t="s">
        <v>2115</v>
      </c>
      <c r="D17" s="97" t="s">
        <v>1882</v>
      </c>
      <c r="E17" s="97" t="s">
        <v>175</v>
      </c>
      <c r="F17" s="107">
        <v>43689</v>
      </c>
      <c r="G17" s="94">
        <v>691569.99999999988</v>
      </c>
      <c r="H17" s="96">
        <v>-0.33350000000000002</v>
      </c>
      <c r="I17" s="94">
        <v>-2.3062800000000001</v>
      </c>
      <c r="J17" s="95">
        <f t="shared" si="0"/>
        <v>-1.0272417990478131E-3</v>
      </c>
      <c r="K17" s="95">
        <f>I17/'סכום נכסי הקרן'!$C$42</f>
        <v>-1.7639962729367386E-6</v>
      </c>
      <c r="AW17" s="1"/>
      <c r="AY17" s="1"/>
    </row>
    <row r="18" spans="2:51" s="7" customFormat="1">
      <c r="B18" s="87" t="s">
        <v>2116</v>
      </c>
      <c r="C18" s="84" t="s">
        <v>2117</v>
      </c>
      <c r="D18" s="97" t="s">
        <v>1882</v>
      </c>
      <c r="E18" s="97" t="s">
        <v>175</v>
      </c>
      <c r="F18" s="107">
        <v>43664</v>
      </c>
      <c r="G18" s="94">
        <v>8990799.9999999981</v>
      </c>
      <c r="H18" s="96">
        <v>1.0605</v>
      </c>
      <c r="I18" s="94">
        <v>95.349609999999984</v>
      </c>
      <c r="J18" s="95">
        <f t="shared" si="0"/>
        <v>4.2469736942135093E-2</v>
      </c>
      <c r="K18" s="95">
        <f>I18/'סכום נכסי הקרן'!$C$42</f>
        <v>7.2929720877764863E-5</v>
      </c>
      <c r="AW18" s="1"/>
      <c r="AY18" s="1"/>
    </row>
    <row r="19" spans="2:51">
      <c r="B19" s="87" t="s">
        <v>2118</v>
      </c>
      <c r="C19" s="84" t="s">
        <v>2119</v>
      </c>
      <c r="D19" s="97" t="s">
        <v>1882</v>
      </c>
      <c r="E19" s="97" t="s">
        <v>175</v>
      </c>
      <c r="F19" s="107">
        <v>43717</v>
      </c>
      <c r="G19" s="94">
        <v>2080319.9999999998</v>
      </c>
      <c r="H19" s="96">
        <v>0.99890000000000001</v>
      </c>
      <c r="I19" s="94">
        <v>20.780469999999998</v>
      </c>
      <c r="J19" s="95">
        <f t="shared" si="0"/>
        <v>9.2558437777976229E-3</v>
      </c>
      <c r="K19" s="95">
        <f>I19/'סכום נכסי הקרן'!$C$42</f>
        <v>1.5894285008703931E-5</v>
      </c>
    </row>
    <row r="20" spans="2:51">
      <c r="B20" s="87" t="s">
        <v>2120</v>
      </c>
      <c r="C20" s="84" t="s">
        <v>2121</v>
      </c>
      <c r="D20" s="97" t="s">
        <v>1882</v>
      </c>
      <c r="E20" s="97" t="s">
        <v>175</v>
      </c>
      <c r="F20" s="107">
        <v>43724</v>
      </c>
      <c r="G20" s="94">
        <v>4334124.9999999991</v>
      </c>
      <c r="H20" s="96">
        <v>1.0367</v>
      </c>
      <c r="I20" s="94">
        <v>44.93262</v>
      </c>
      <c r="J20" s="95">
        <f t="shared" si="0"/>
        <v>2.0013469918974167E-2</v>
      </c>
      <c r="K20" s="95">
        <f>I20/'סכום נכסי הקרן'!$C$42</f>
        <v>3.4367455041574636E-5</v>
      </c>
    </row>
    <row r="21" spans="2:51">
      <c r="B21" s="87" t="s">
        <v>2122</v>
      </c>
      <c r="C21" s="84" t="s">
        <v>2123</v>
      </c>
      <c r="D21" s="97" t="s">
        <v>1882</v>
      </c>
      <c r="E21" s="97" t="s">
        <v>175</v>
      </c>
      <c r="F21" s="107">
        <v>43683</v>
      </c>
      <c r="G21" s="94">
        <v>7462864.9999999991</v>
      </c>
      <c r="H21" s="96">
        <v>-1.9599999999999999E-2</v>
      </c>
      <c r="I21" s="94">
        <v>-1.46218</v>
      </c>
      <c r="J21" s="95">
        <f t="shared" si="0"/>
        <v>-6.5127062357204298E-4</v>
      </c>
      <c r="K21" s="95">
        <f>I21/'סכום נכסי הקרן'!$C$42</f>
        <v>-1.1183724744448378E-6</v>
      </c>
    </row>
    <row r="22" spans="2:51">
      <c r="B22" s="87" t="s">
        <v>2124</v>
      </c>
      <c r="C22" s="84" t="s">
        <v>2125</v>
      </c>
      <c r="D22" s="97" t="s">
        <v>1882</v>
      </c>
      <c r="E22" s="97" t="s">
        <v>175</v>
      </c>
      <c r="F22" s="107">
        <v>43734</v>
      </c>
      <c r="G22" s="94">
        <v>2436489.9999999995</v>
      </c>
      <c r="H22" s="96">
        <v>0.54879999999999995</v>
      </c>
      <c r="I22" s="94">
        <v>13.371339999999998</v>
      </c>
      <c r="J22" s="95">
        <f t="shared" si="0"/>
        <v>5.9557379664567974E-3</v>
      </c>
      <c r="K22" s="95">
        <f>I22/'סכום נכסי הקרן'!$C$42</f>
        <v>1.0227289801832356E-5</v>
      </c>
    </row>
    <row r="23" spans="2:51">
      <c r="B23" s="87" t="s">
        <v>2126</v>
      </c>
      <c r="C23" s="84" t="s">
        <v>2127</v>
      </c>
      <c r="D23" s="97" t="s">
        <v>1882</v>
      </c>
      <c r="E23" s="97" t="s">
        <v>175</v>
      </c>
      <c r="F23" s="107">
        <v>43671</v>
      </c>
      <c r="G23" s="94">
        <v>4881379.9999999991</v>
      </c>
      <c r="H23" s="96">
        <v>0.79500000000000004</v>
      </c>
      <c r="I23" s="94">
        <v>38.804649999999995</v>
      </c>
      <c r="J23" s="95">
        <f t="shared" si="0"/>
        <v>1.7284006485518113E-2</v>
      </c>
      <c r="K23" s="95">
        <f>I23/'סכום נכסי הקרן'!$C$42</f>
        <v>2.9680376178354146E-5</v>
      </c>
    </row>
    <row r="24" spans="2:51">
      <c r="B24" s="87" t="s">
        <v>2128</v>
      </c>
      <c r="C24" s="84" t="s">
        <v>2129</v>
      </c>
      <c r="D24" s="97" t="s">
        <v>1882</v>
      </c>
      <c r="E24" s="97" t="s">
        <v>175</v>
      </c>
      <c r="F24" s="107">
        <v>43692</v>
      </c>
      <c r="G24" s="94">
        <v>2617499.9999999995</v>
      </c>
      <c r="H24" s="96">
        <v>0.55869999999999997</v>
      </c>
      <c r="I24" s="94">
        <v>14.624339999999998</v>
      </c>
      <c r="J24" s="95">
        <f t="shared" si="0"/>
        <v>6.5138375789092788E-3</v>
      </c>
      <c r="K24" s="95">
        <f>I24/'סכום נכסי הקרן'!$C$42</f>
        <v>1.1185667505315772E-5</v>
      </c>
    </row>
    <row r="25" spans="2:51">
      <c r="B25" s="87" t="s">
        <v>2130</v>
      </c>
      <c r="C25" s="84" t="s">
        <v>2131</v>
      </c>
      <c r="D25" s="97" t="s">
        <v>1882</v>
      </c>
      <c r="E25" s="97" t="s">
        <v>175</v>
      </c>
      <c r="F25" s="107">
        <v>43643</v>
      </c>
      <c r="G25" s="94">
        <v>3039083.9999999995</v>
      </c>
      <c r="H25" s="96">
        <v>2.2292999999999998</v>
      </c>
      <c r="I25" s="94">
        <v>67.750799999999984</v>
      </c>
      <c r="J25" s="95">
        <f t="shared" si="0"/>
        <v>3.0176931542973337E-2</v>
      </c>
      <c r="K25" s="95">
        <f>I25/'סכום נכסי הקרן'!$C$42</f>
        <v>5.1820316131815023E-5</v>
      </c>
    </row>
    <row r="26" spans="2:51">
      <c r="B26" s="87" t="s">
        <v>2132</v>
      </c>
      <c r="C26" s="84" t="s">
        <v>2133</v>
      </c>
      <c r="D26" s="97" t="s">
        <v>1882</v>
      </c>
      <c r="E26" s="97" t="s">
        <v>175</v>
      </c>
      <c r="F26" s="107">
        <v>43655</v>
      </c>
      <c r="G26" s="94">
        <v>3494499.9999999995</v>
      </c>
      <c r="H26" s="96">
        <v>1.6669</v>
      </c>
      <c r="I26" s="94">
        <v>58.248089999999991</v>
      </c>
      <c r="J26" s="95">
        <f t="shared" si="0"/>
        <v>2.5944322789383301E-2</v>
      </c>
      <c r="K26" s="95">
        <f>I26/'סכום נכסי הקרן'!$C$42</f>
        <v>4.4552011752989095E-5</v>
      </c>
    </row>
    <row r="27" spans="2:51">
      <c r="B27" s="87" t="s">
        <v>2134</v>
      </c>
      <c r="C27" s="84" t="s">
        <v>2135</v>
      </c>
      <c r="D27" s="97" t="s">
        <v>1882</v>
      </c>
      <c r="E27" s="97" t="s">
        <v>175</v>
      </c>
      <c r="F27" s="107">
        <v>43712</v>
      </c>
      <c r="G27" s="94">
        <v>3888663.9999999995</v>
      </c>
      <c r="H27" s="96">
        <v>1.1515</v>
      </c>
      <c r="I27" s="94">
        <v>44.777449999999988</v>
      </c>
      <c r="J27" s="95">
        <f t="shared" si="0"/>
        <v>1.9944355539992315E-2</v>
      </c>
      <c r="K27" s="95">
        <f>I27/'סכום נכסי הקרן'!$C$42</f>
        <v>3.42487707093723E-5</v>
      </c>
    </row>
    <row r="28" spans="2:51">
      <c r="B28" s="87" t="s">
        <v>2136</v>
      </c>
      <c r="C28" s="84" t="s">
        <v>2137</v>
      </c>
      <c r="D28" s="97" t="s">
        <v>1882</v>
      </c>
      <c r="E28" s="97" t="s">
        <v>175</v>
      </c>
      <c r="F28" s="107">
        <v>43724</v>
      </c>
      <c r="G28" s="94">
        <v>700359.99999999988</v>
      </c>
      <c r="H28" s="96">
        <v>1.3214999999999999</v>
      </c>
      <c r="I28" s="94">
        <v>9.2549099999999989</v>
      </c>
      <c r="J28" s="95">
        <f t="shared" si="0"/>
        <v>4.1222359810715063E-3</v>
      </c>
      <c r="K28" s="95">
        <f>I28/'סכום נכסי הקרן'!$C$42</f>
        <v>7.0787704642822851E-6</v>
      </c>
    </row>
    <row r="29" spans="2:51">
      <c r="B29" s="87" t="s">
        <v>2138</v>
      </c>
      <c r="C29" s="84" t="s">
        <v>2139</v>
      </c>
      <c r="D29" s="97" t="s">
        <v>1882</v>
      </c>
      <c r="E29" s="97" t="s">
        <v>175</v>
      </c>
      <c r="F29" s="107">
        <v>43727</v>
      </c>
      <c r="G29" s="94">
        <v>3506999.9999999995</v>
      </c>
      <c r="H29" s="96">
        <v>1.0353000000000001</v>
      </c>
      <c r="I29" s="94">
        <v>36.308550000000004</v>
      </c>
      <c r="J29" s="95">
        <f t="shared" si="0"/>
        <v>1.6172216826585442E-2</v>
      </c>
      <c r="K29" s="95">
        <f>I29/'סכום נכסי הקרן'!$C$42</f>
        <v>2.7771192949571267E-5</v>
      </c>
    </row>
    <row r="30" spans="2:51">
      <c r="B30" s="87" t="s">
        <v>2140</v>
      </c>
      <c r="C30" s="84" t="s">
        <v>2141</v>
      </c>
      <c r="D30" s="97" t="s">
        <v>1882</v>
      </c>
      <c r="E30" s="97" t="s">
        <v>175</v>
      </c>
      <c r="F30" s="107">
        <v>43642</v>
      </c>
      <c r="G30" s="94">
        <v>3507199.9999999995</v>
      </c>
      <c r="H30" s="96">
        <v>2.6187999999999998</v>
      </c>
      <c r="I30" s="94">
        <v>91.845460000000003</v>
      </c>
      <c r="J30" s="95">
        <f t="shared" si="0"/>
        <v>4.0908951022761306E-2</v>
      </c>
      <c r="K30" s="95">
        <f>I30/'סכום נכסי הקרן'!$C$42</f>
        <v>7.0249513990565019E-5</v>
      </c>
    </row>
    <row r="31" spans="2:51">
      <c r="B31" s="87" t="s">
        <v>2142</v>
      </c>
      <c r="C31" s="84" t="s">
        <v>2143</v>
      </c>
      <c r="D31" s="97" t="s">
        <v>1882</v>
      </c>
      <c r="E31" s="97" t="s">
        <v>175</v>
      </c>
      <c r="F31" s="107">
        <v>43628</v>
      </c>
      <c r="G31" s="94">
        <v>1403999.9999999998</v>
      </c>
      <c r="H31" s="96">
        <v>1.927</v>
      </c>
      <c r="I31" s="94">
        <v>27.054729999999996</v>
      </c>
      <c r="J31" s="95">
        <f t="shared" si="0"/>
        <v>1.2050466343181588E-2</v>
      </c>
      <c r="K31" s="95">
        <f>I31/'סכום נכסי הקרן'!$C$42</f>
        <v>2.0693256189755692E-5</v>
      </c>
    </row>
    <row r="32" spans="2:51">
      <c r="B32" s="87" t="s">
        <v>2144</v>
      </c>
      <c r="C32" s="84" t="s">
        <v>2145</v>
      </c>
      <c r="D32" s="97" t="s">
        <v>1882</v>
      </c>
      <c r="E32" s="97" t="s">
        <v>175</v>
      </c>
      <c r="F32" s="107">
        <v>43720</v>
      </c>
      <c r="G32" s="94">
        <v>3510599.9999999995</v>
      </c>
      <c r="H32" s="96">
        <v>1.5044</v>
      </c>
      <c r="I32" s="94">
        <v>52.81519999999999</v>
      </c>
      <c r="J32" s="95">
        <f t="shared" si="0"/>
        <v>2.3524455428252444E-2</v>
      </c>
      <c r="K32" s="95">
        <f>I32/'סכום נכסי הקרן'!$C$42</f>
        <v>4.0396576284930025E-5</v>
      </c>
    </row>
    <row r="33" spans="2:11">
      <c r="B33" s="87" t="s">
        <v>2146</v>
      </c>
      <c r="C33" s="84" t="s">
        <v>2147</v>
      </c>
      <c r="D33" s="97" t="s">
        <v>1882</v>
      </c>
      <c r="E33" s="97" t="s">
        <v>175</v>
      </c>
      <c r="F33" s="107">
        <v>43626</v>
      </c>
      <c r="G33" s="94">
        <v>3513599.9999999995</v>
      </c>
      <c r="H33" s="96">
        <v>2.0619999999999998</v>
      </c>
      <c r="I33" s="94">
        <v>72.451259999999976</v>
      </c>
      <c r="J33" s="95">
        <f t="shared" si="0"/>
        <v>3.2270566741974448E-2</v>
      </c>
      <c r="K33" s="95">
        <f>I33/'סכום נכסי הקרן'!$C$42</f>
        <v>5.5415540441564151E-5</v>
      </c>
    </row>
    <row r="34" spans="2:11">
      <c r="B34" s="87" t="s">
        <v>2148</v>
      </c>
      <c r="C34" s="84" t="s">
        <v>2149</v>
      </c>
      <c r="D34" s="97" t="s">
        <v>1882</v>
      </c>
      <c r="E34" s="97" t="s">
        <v>175</v>
      </c>
      <c r="F34" s="107">
        <v>43718</v>
      </c>
      <c r="G34" s="94">
        <v>2108939.9999999995</v>
      </c>
      <c r="H34" s="96">
        <v>1.3048</v>
      </c>
      <c r="I34" s="94">
        <v>27.516959999999994</v>
      </c>
      <c r="J34" s="95">
        <f t="shared" si="0"/>
        <v>1.225634853301711E-2</v>
      </c>
      <c r="K34" s="95">
        <f>I34/'סכום נכסי הקרן'!$C$42</f>
        <v>2.1046800424297702E-5</v>
      </c>
    </row>
    <row r="35" spans="2:11">
      <c r="B35" s="87" t="s">
        <v>2150</v>
      </c>
      <c r="C35" s="84" t="s">
        <v>2151</v>
      </c>
      <c r="D35" s="97" t="s">
        <v>1882</v>
      </c>
      <c r="E35" s="97" t="s">
        <v>175</v>
      </c>
      <c r="F35" s="107">
        <v>43696</v>
      </c>
      <c r="G35" s="94">
        <v>3522099.9999999995</v>
      </c>
      <c r="H35" s="96">
        <v>1.3916999999999999</v>
      </c>
      <c r="I35" s="94">
        <v>49.01856999999999</v>
      </c>
      <c r="J35" s="95">
        <f t="shared" si="0"/>
        <v>2.1833395786093251E-2</v>
      </c>
      <c r="K35" s="95">
        <f>I35/'סכום נכסי הקרן'!$C$42</f>
        <v>3.7492661248715946E-5</v>
      </c>
    </row>
    <row r="36" spans="2:11">
      <c r="B36" s="87" t="s">
        <v>2152</v>
      </c>
      <c r="C36" s="84" t="s">
        <v>2153</v>
      </c>
      <c r="D36" s="97" t="s">
        <v>1882</v>
      </c>
      <c r="E36" s="97" t="s">
        <v>175</v>
      </c>
      <c r="F36" s="107">
        <v>43621</v>
      </c>
      <c r="G36" s="94">
        <v>11274879.999999998</v>
      </c>
      <c r="H36" s="96">
        <v>2.4722</v>
      </c>
      <c r="I36" s="94">
        <v>278.73716999999994</v>
      </c>
      <c r="J36" s="95">
        <f t="shared" si="0"/>
        <v>0.12415251919640981</v>
      </c>
      <c r="K36" s="95">
        <f>I36/'סכום נכסי הקרן'!$C$42</f>
        <v>2.1319671896254314E-4</v>
      </c>
    </row>
    <row r="37" spans="2:11">
      <c r="B37" s="87" t="s">
        <v>2154</v>
      </c>
      <c r="C37" s="84" t="s">
        <v>2155</v>
      </c>
      <c r="D37" s="97" t="s">
        <v>1882</v>
      </c>
      <c r="E37" s="97" t="s">
        <v>175</v>
      </c>
      <c r="F37" s="107">
        <v>43641</v>
      </c>
      <c r="G37" s="94">
        <v>1411999.9999999998</v>
      </c>
      <c r="H37" s="96">
        <v>2.6640999999999999</v>
      </c>
      <c r="I37" s="94">
        <v>37.61708999999999</v>
      </c>
      <c r="J37" s="95">
        <f t="shared" si="0"/>
        <v>1.6755054549553169E-2</v>
      </c>
      <c r="K37" s="95">
        <f>I37/'סכום נכסי הקרן'!$C$42</f>
        <v>2.87720513375331E-5</v>
      </c>
    </row>
    <row r="38" spans="2:11">
      <c r="B38" s="87" t="s">
        <v>2156</v>
      </c>
      <c r="C38" s="84" t="s">
        <v>2157</v>
      </c>
      <c r="D38" s="97" t="s">
        <v>1882</v>
      </c>
      <c r="E38" s="97" t="s">
        <v>175</v>
      </c>
      <c r="F38" s="107">
        <v>43621</v>
      </c>
      <c r="G38" s="94">
        <v>2224088.9999999995</v>
      </c>
      <c r="H38" s="96">
        <v>2.6625000000000001</v>
      </c>
      <c r="I38" s="94">
        <v>59.21694999999999</v>
      </c>
      <c r="J38" s="95">
        <f t="shared" si="0"/>
        <v>2.6375863404324011E-2</v>
      </c>
      <c r="K38" s="95">
        <f>I38/'סכום נכסי הקרן'!$C$42</f>
        <v>4.5293060293928394E-5</v>
      </c>
    </row>
    <row r="39" spans="2:11">
      <c r="B39" s="87" t="s">
        <v>2158</v>
      </c>
      <c r="C39" s="84" t="s">
        <v>2159</v>
      </c>
      <c r="D39" s="97" t="s">
        <v>1882</v>
      </c>
      <c r="E39" s="97" t="s">
        <v>175</v>
      </c>
      <c r="F39" s="107">
        <v>43635</v>
      </c>
      <c r="G39" s="94">
        <v>3250819.9999999995</v>
      </c>
      <c r="H39" s="96">
        <v>2.6570999999999998</v>
      </c>
      <c r="I39" s="94">
        <v>86.378749999999982</v>
      </c>
      <c r="J39" s="95">
        <f t="shared" si="0"/>
        <v>3.8474019871611968E-2</v>
      </c>
      <c r="K39" s="95">
        <f>I39/'סכום נכסי הקרן'!$C$42</f>
        <v>6.6068210738043205E-5</v>
      </c>
    </row>
    <row r="40" spans="2:11">
      <c r="B40" s="83"/>
      <c r="C40" s="84"/>
      <c r="D40" s="84"/>
      <c r="E40" s="84"/>
      <c r="F40" s="84"/>
      <c r="G40" s="94"/>
      <c r="H40" s="96"/>
      <c r="I40" s="84"/>
      <c r="J40" s="95"/>
      <c r="K40" s="84"/>
    </row>
    <row r="41" spans="2:11">
      <c r="B41" s="102" t="s">
        <v>242</v>
      </c>
      <c r="C41" s="82"/>
      <c r="D41" s="82"/>
      <c r="E41" s="82"/>
      <c r="F41" s="82"/>
      <c r="G41" s="91"/>
      <c r="H41" s="93"/>
      <c r="I41" s="91">
        <v>979.774023242</v>
      </c>
      <c r="J41" s="92">
        <f t="shared" ref="J41:J75" si="1">I41/$I$11</f>
        <v>0.43640183771936875</v>
      </c>
      <c r="K41" s="92">
        <f>I41/'סכום נכסי הקרן'!$C$42</f>
        <v>7.4939631151426604E-4</v>
      </c>
    </row>
    <row r="42" spans="2:11">
      <c r="B42" s="87" t="s">
        <v>2160</v>
      </c>
      <c r="C42" s="84" t="s">
        <v>2161</v>
      </c>
      <c r="D42" s="97" t="s">
        <v>1882</v>
      </c>
      <c r="E42" s="97" t="s">
        <v>177</v>
      </c>
      <c r="F42" s="107">
        <v>43699</v>
      </c>
      <c r="G42" s="94">
        <v>340975.58152499999</v>
      </c>
      <c r="H42" s="96">
        <v>-2.0985</v>
      </c>
      <c r="I42" s="94">
        <v>-7.1555235749999992</v>
      </c>
      <c r="J42" s="95">
        <f t="shared" si="1"/>
        <v>-3.1871467949737401E-3</v>
      </c>
      <c r="K42" s="95">
        <f>I42/'סכום נכסי הקרן'!$C$42</f>
        <v>-5.4730201524580561E-6</v>
      </c>
    </row>
    <row r="43" spans="2:11">
      <c r="B43" s="87" t="s">
        <v>2162</v>
      </c>
      <c r="C43" s="84" t="s">
        <v>2163</v>
      </c>
      <c r="D43" s="97" t="s">
        <v>1882</v>
      </c>
      <c r="E43" s="97" t="s">
        <v>177</v>
      </c>
      <c r="F43" s="107">
        <v>43704</v>
      </c>
      <c r="G43" s="94">
        <v>227317.05434999996</v>
      </c>
      <c r="H43" s="96">
        <v>-2.2086000000000001</v>
      </c>
      <c r="I43" s="94">
        <v>-5.0204130439999988</v>
      </c>
      <c r="J43" s="95">
        <f t="shared" si="1"/>
        <v>-2.2361457096630355E-3</v>
      </c>
      <c r="K43" s="95">
        <f>I43/'סכום נכסי הקרן'!$C$42</f>
        <v>-3.8399456693111786E-6</v>
      </c>
    </row>
    <row r="44" spans="2:11">
      <c r="B44" s="87" t="s">
        <v>2164</v>
      </c>
      <c r="C44" s="84" t="s">
        <v>2165</v>
      </c>
      <c r="D44" s="97" t="s">
        <v>1882</v>
      </c>
      <c r="E44" s="97" t="s">
        <v>177</v>
      </c>
      <c r="F44" s="107">
        <v>43703</v>
      </c>
      <c r="G44" s="94">
        <v>169353.71621999997</v>
      </c>
      <c r="H44" s="96">
        <v>-2.0516999999999999</v>
      </c>
      <c r="I44" s="94">
        <v>-3.4746034659999991</v>
      </c>
      <c r="J44" s="95">
        <f t="shared" si="1"/>
        <v>-1.547625576856065E-3</v>
      </c>
      <c r="K44" s="95">
        <f>I44/'סכום נכסי הקרן'!$C$42</f>
        <v>-2.6576077336477237E-6</v>
      </c>
    </row>
    <row r="45" spans="2:11">
      <c r="B45" s="87" t="s">
        <v>2166</v>
      </c>
      <c r="C45" s="84" t="s">
        <v>2167</v>
      </c>
      <c r="D45" s="97" t="s">
        <v>1882</v>
      </c>
      <c r="E45" s="97" t="s">
        <v>177</v>
      </c>
      <c r="F45" s="107">
        <v>43719</v>
      </c>
      <c r="G45" s="94">
        <v>583393.47805899987</v>
      </c>
      <c r="H45" s="96">
        <v>1.1181000000000001</v>
      </c>
      <c r="I45" s="94">
        <v>6.5228208159999994</v>
      </c>
      <c r="J45" s="95">
        <f t="shared" si="1"/>
        <v>2.9053342134928817E-3</v>
      </c>
      <c r="K45" s="95">
        <f>I45/'סכום נכסי הקרן'!$C$42</f>
        <v>4.9890870182537138E-6</v>
      </c>
    </row>
    <row r="46" spans="2:11">
      <c r="B46" s="87" t="s">
        <v>2168</v>
      </c>
      <c r="C46" s="84" t="s">
        <v>2169</v>
      </c>
      <c r="D46" s="97" t="s">
        <v>1882</v>
      </c>
      <c r="E46" s="97" t="s">
        <v>177</v>
      </c>
      <c r="F46" s="107">
        <v>43719</v>
      </c>
      <c r="G46" s="94">
        <v>583429.88164599985</v>
      </c>
      <c r="H46" s="96">
        <v>1.1242000000000001</v>
      </c>
      <c r="I46" s="94">
        <v>6.5587780729999992</v>
      </c>
      <c r="J46" s="95">
        <f t="shared" si="1"/>
        <v>2.9213499606569313E-3</v>
      </c>
      <c r="K46" s="95">
        <f>I46/'סכום נכסי הקרן'!$C$42</f>
        <v>5.0165895189617922E-6</v>
      </c>
    </row>
    <row r="47" spans="2:11">
      <c r="B47" s="87" t="s">
        <v>2170</v>
      </c>
      <c r="C47" s="84" t="s">
        <v>2171</v>
      </c>
      <c r="D47" s="97" t="s">
        <v>1882</v>
      </c>
      <c r="E47" s="97" t="s">
        <v>177</v>
      </c>
      <c r="F47" s="107">
        <v>43675</v>
      </c>
      <c r="G47" s="94">
        <v>703566.91798599984</v>
      </c>
      <c r="H47" s="96">
        <v>2.4350000000000001</v>
      </c>
      <c r="I47" s="94">
        <v>17.132016905999997</v>
      </c>
      <c r="J47" s="95">
        <f t="shared" si="1"/>
        <v>7.6307837156966993E-3</v>
      </c>
      <c r="K47" s="95">
        <f>I47/'סכום נכסי הקרן'!$C$42</f>
        <v>1.3103705521477526E-5</v>
      </c>
    </row>
    <row r="48" spans="2:11">
      <c r="B48" s="87" t="s">
        <v>2172</v>
      </c>
      <c r="C48" s="84" t="s">
        <v>2173</v>
      </c>
      <c r="D48" s="97" t="s">
        <v>1882</v>
      </c>
      <c r="E48" s="97" t="s">
        <v>177</v>
      </c>
      <c r="F48" s="107">
        <v>43678</v>
      </c>
      <c r="G48" s="94">
        <v>582818.96777099988</v>
      </c>
      <c r="H48" s="96">
        <v>1.6720999999999999</v>
      </c>
      <c r="I48" s="94">
        <v>9.7450827389999972</v>
      </c>
      <c r="J48" s="95">
        <f t="shared" si="1"/>
        <v>4.3405641659643003E-3</v>
      </c>
      <c r="K48" s="95">
        <f>I48/'סכום נכסי הקרן'!$C$42</f>
        <v>7.4536871633349545E-6</v>
      </c>
    </row>
    <row r="49" spans="2:11">
      <c r="B49" s="87" t="s">
        <v>2174</v>
      </c>
      <c r="C49" s="84" t="s">
        <v>2175</v>
      </c>
      <c r="D49" s="97" t="s">
        <v>1882</v>
      </c>
      <c r="E49" s="97" t="s">
        <v>177</v>
      </c>
      <c r="F49" s="107">
        <v>43677</v>
      </c>
      <c r="G49" s="94">
        <v>470001.50626699993</v>
      </c>
      <c r="H49" s="96">
        <v>2.6322999999999999</v>
      </c>
      <c r="I49" s="94">
        <v>12.372001073999998</v>
      </c>
      <c r="J49" s="95">
        <f t="shared" si="1"/>
        <v>5.5106217116209794E-3</v>
      </c>
      <c r="K49" s="95">
        <f>I49/'סכום נכסי הקרן'!$C$42</f>
        <v>9.4629289519509005E-6</v>
      </c>
    </row>
    <row r="50" spans="2:11">
      <c r="B50" s="87" t="s">
        <v>2176</v>
      </c>
      <c r="C50" s="84" t="s">
        <v>2177</v>
      </c>
      <c r="D50" s="97" t="s">
        <v>1882</v>
      </c>
      <c r="E50" s="97" t="s">
        <v>177</v>
      </c>
      <c r="F50" s="107">
        <v>43677</v>
      </c>
      <c r="G50" s="94">
        <v>470001.50626699993</v>
      </c>
      <c r="H50" s="96">
        <v>2.6322999999999999</v>
      </c>
      <c r="I50" s="94">
        <v>12.372001073999998</v>
      </c>
      <c r="J50" s="95">
        <f t="shared" si="1"/>
        <v>5.5106217116209794E-3</v>
      </c>
      <c r="K50" s="95">
        <f>I50/'סכום נכסי הקרן'!$C$42</f>
        <v>9.4629289519509005E-6</v>
      </c>
    </row>
    <row r="51" spans="2:11">
      <c r="B51" s="87" t="s">
        <v>2178</v>
      </c>
      <c r="C51" s="84" t="s">
        <v>2165</v>
      </c>
      <c r="D51" s="97" t="s">
        <v>1882</v>
      </c>
      <c r="E51" s="97" t="s">
        <v>177</v>
      </c>
      <c r="F51" s="107">
        <v>43676</v>
      </c>
      <c r="G51" s="94">
        <v>822721.0574879999</v>
      </c>
      <c r="H51" s="96">
        <v>2.6579999999999999</v>
      </c>
      <c r="I51" s="94">
        <v>21.867999560999998</v>
      </c>
      <c r="J51" s="95">
        <f t="shared" si="1"/>
        <v>9.7402410854789626E-3</v>
      </c>
      <c r="K51" s="95">
        <f>I51/'סכום נכסי הקרן'!$C$42</f>
        <v>1.6726099919431391E-5</v>
      </c>
    </row>
    <row r="52" spans="2:11">
      <c r="B52" s="87" t="s">
        <v>2179</v>
      </c>
      <c r="C52" s="84" t="s">
        <v>2180</v>
      </c>
      <c r="D52" s="97" t="s">
        <v>1882</v>
      </c>
      <c r="E52" s="97" t="s">
        <v>178</v>
      </c>
      <c r="F52" s="107">
        <v>43678</v>
      </c>
      <c r="G52" s="94">
        <v>630397.0806339999</v>
      </c>
      <c r="H52" s="96">
        <v>-1.1184000000000001</v>
      </c>
      <c r="I52" s="94">
        <v>-7.0503261589999999</v>
      </c>
      <c r="J52" s="95">
        <f t="shared" si="1"/>
        <v>-3.140290739825614E-3</v>
      </c>
      <c r="K52" s="95">
        <f>I52/'סכום נכסי הקרן'!$C$42</f>
        <v>-5.3925581748375698E-6</v>
      </c>
    </row>
    <row r="53" spans="2:11">
      <c r="B53" s="87" t="s">
        <v>2181</v>
      </c>
      <c r="C53" s="84" t="s">
        <v>2182</v>
      </c>
      <c r="D53" s="97" t="s">
        <v>1882</v>
      </c>
      <c r="E53" s="97" t="s">
        <v>178</v>
      </c>
      <c r="F53" s="107">
        <v>43677</v>
      </c>
      <c r="G53" s="94">
        <v>318070.79121299996</v>
      </c>
      <c r="H53" s="96">
        <v>-0.2109</v>
      </c>
      <c r="I53" s="94">
        <v>-0.67082913399999999</v>
      </c>
      <c r="J53" s="95">
        <f t="shared" si="1"/>
        <v>-2.9879447702093692E-4</v>
      </c>
      <c r="K53" s="95">
        <f>I53/'סכום נכסי הקרן'!$C$42</f>
        <v>-5.1309472056878603E-7</v>
      </c>
    </row>
    <row r="54" spans="2:11">
      <c r="B54" s="87" t="s">
        <v>2183</v>
      </c>
      <c r="C54" s="84" t="s">
        <v>2184</v>
      </c>
      <c r="D54" s="97" t="s">
        <v>1882</v>
      </c>
      <c r="E54" s="97" t="s">
        <v>178</v>
      </c>
      <c r="F54" s="107">
        <v>43677</v>
      </c>
      <c r="G54" s="94">
        <v>318130.19927999994</v>
      </c>
      <c r="H54" s="96">
        <v>-0.1923</v>
      </c>
      <c r="I54" s="94">
        <v>-0.6117916229999999</v>
      </c>
      <c r="J54" s="95">
        <f t="shared" si="1"/>
        <v>-2.7249853766797669E-4</v>
      </c>
      <c r="K54" s="95">
        <f>I54/'סכום נכסי הקרן'!$C$42</f>
        <v>-4.6793890715174135E-7</v>
      </c>
    </row>
    <row r="55" spans="2:11">
      <c r="B55" s="87" t="s">
        <v>2185</v>
      </c>
      <c r="C55" s="84" t="s">
        <v>2186</v>
      </c>
      <c r="D55" s="97" t="s">
        <v>1882</v>
      </c>
      <c r="E55" s="97" t="s">
        <v>177</v>
      </c>
      <c r="F55" s="107">
        <v>43732</v>
      </c>
      <c r="G55" s="94">
        <v>684899.99999999988</v>
      </c>
      <c r="H55" s="96">
        <v>-0.72689999999999999</v>
      </c>
      <c r="I55" s="94">
        <v>-4.9786899999999985</v>
      </c>
      <c r="J55" s="95">
        <f t="shared" si="1"/>
        <v>-2.2175618192506351E-3</v>
      </c>
      <c r="K55" s="95">
        <f>I55/'סכום נכסי הקרן'!$C$42</f>
        <v>-3.8080331113773732E-6</v>
      </c>
    </row>
    <row r="56" spans="2:11">
      <c r="B56" s="87" t="s">
        <v>2187</v>
      </c>
      <c r="C56" s="84" t="s">
        <v>2188</v>
      </c>
      <c r="D56" s="97" t="s">
        <v>1882</v>
      </c>
      <c r="E56" s="97" t="s">
        <v>177</v>
      </c>
      <c r="F56" s="107">
        <v>43697</v>
      </c>
      <c r="G56" s="94">
        <v>1103449.9999999998</v>
      </c>
      <c r="H56" s="96">
        <v>-1.6756</v>
      </c>
      <c r="I56" s="94">
        <v>-18.489330000000002</v>
      </c>
      <c r="J56" s="95">
        <f t="shared" si="1"/>
        <v>-8.2353454968124868E-3</v>
      </c>
      <c r="K56" s="95">
        <f>I56/'סכום נכסי הקרן'!$C$42</f>
        <v>-1.4141868814323254E-5</v>
      </c>
    </row>
    <row r="57" spans="2:11">
      <c r="B57" s="87" t="s">
        <v>2189</v>
      </c>
      <c r="C57" s="84" t="s">
        <v>2190</v>
      </c>
      <c r="D57" s="97" t="s">
        <v>1882</v>
      </c>
      <c r="E57" s="97" t="s">
        <v>175</v>
      </c>
      <c r="F57" s="107">
        <v>43648</v>
      </c>
      <c r="G57" s="94">
        <v>372780.68999999994</v>
      </c>
      <c r="H57" s="96">
        <v>1.3401000000000001</v>
      </c>
      <c r="I57" s="94">
        <v>4.9955099999999995</v>
      </c>
      <c r="J57" s="95">
        <f t="shared" si="1"/>
        <v>2.2250536272964859E-3</v>
      </c>
      <c r="K57" s="95">
        <f>I57/'סכום נכסי הקרן'!$C$42</f>
        <v>3.8208981656252519E-6</v>
      </c>
    </row>
    <row r="58" spans="2:11">
      <c r="B58" s="87" t="s">
        <v>2191</v>
      </c>
      <c r="C58" s="84" t="s">
        <v>2192</v>
      </c>
      <c r="D58" s="97" t="s">
        <v>1882</v>
      </c>
      <c r="E58" s="97" t="s">
        <v>175</v>
      </c>
      <c r="F58" s="107">
        <v>43622</v>
      </c>
      <c r="G58" s="94">
        <v>400226.8899999999</v>
      </c>
      <c r="H58" s="96">
        <v>-0.7681</v>
      </c>
      <c r="I58" s="94">
        <v>-3.0742499999999997</v>
      </c>
      <c r="J58" s="95">
        <f t="shared" si="1"/>
        <v>-1.3693038576073758E-3</v>
      </c>
      <c r="K58" s="95">
        <f>I58/'סכום נכסי הקרן'!$C$42</f>
        <v>-2.3513907860605687E-6</v>
      </c>
    </row>
    <row r="59" spans="2:11">
      <c r="B59" s="87" t="s">
        <v>2193</v>
      </c>
      <c r="C59" s="84" t="s">
        <v>2194</v>
      </c>
      <c r="D59" s="97" t="s">
        <v>1882</v>
      </c>
      <c r="E59" s="97" t="s">
        <v>177</v>
      </c>
      <c r="F59" s="107">
        <v>43607</v>
      </c>
      <c r="G59" s="94">
        <v>2977582.3299999996</v>
      </c>
      <c r="H59" s="96">
        <v>3.1461999999999999</v>
      </c>
      <c r="I59" s="94">
        <v>93.680210000000002</v>
      </c>
      <c r="J59" s="95">
        <f t="shared" si="1"/>
        <v>4.1726168312423872E-2</v>
      </c>
      <c r="K59" s="95">
        <f>I59/'סכום נכסי הקרן'!$C$42</f>
        <v>7.1652852770665739E-5</v>
      </c>
    </row>
    <row r="60" spans="2:11">
      <c r="B60" s="87" t="s">
        <v>2195</v>
      </c>
      <c r="C60" s="84" t="s">
        <v>2196</v>
      </c>
      <c r="D60" s="97" t="s">
        <v>1882</v>
      </c>
      <c r="E60" s="97" t="s">
        <v>177</v>
      </c>
      <c r="F60" s="107">
        <v>43663</v>
      </c>
      <c r="G60" s="94">
        <v>3189595.5699999994</v>
      </c>
      <c r="H60" s="96">
        <v>3.1995</v>
      </c>
      <c r="I60" s="94">
        <v>102.05130999999999</v>
      </c>
      <c r="J60" s="95">
        <f t="shared" si="1"/>
        <v>4.5454745858952969E-2</v>
      </c>
      <c r="K60" s="95">
        <f>I60/'סכום נכסי הקרן'!$C$42</f>
        <v>7.8055626588407174E-5</v>
      </c>
    </row>
    <row r="61" spans="2:11">
      <c r="B61" s="87" t="s">
        <v>2197</v>
      </c>
      <c r="C61" s="84" t="s">
        <v>2198</v>
      </c>
      <c r="D61" s="97" t="s">
        <v>1882</v>
      </c>
      <c r="E61" s="97" t="s">
        <v>177</v>
      </c>
      <c r="F61" s="107">
        <v>43654</v>
      </c>
      <c r="G61" s="94">
        <v>199673.54999999996</v>
      </c>
      <c r="H61" s="96">
        <v>3.3037000000000001</v>
      </c>
      <c r="I61" s="94">
        <v>6.5966099999999992</v>
      </c>
      <c r="J61" s="95">
        <f t="shared" si="1"/>
        <v>2.938200705905958E-3</v>
      </c>
      <c r="K61" s="95">
        <f>I61/'סכום נכסי הקרן'!$C$42</f>
        <v>5.0455258919199822E-6</v>
      </c>
    </row>
    <row r="62" spans="2:11">
      <c r="B62" s="87" t="s">
        <v>2199</v>
      </c>
      <c r="C62" s="84" t="s">
        <v>2200</v>
      </c>
      <c r="D62" s="97" t="s">
        <v>1882</v>
      </c>
      <c r="E62" s="97" t="s">
        <v>177</v>
      </c>
      <c r="F62" s="107">
        <v>43634</v>
      </c>
      <c r="G62" s="94">
        <v>2197988.9999999995</v>
      </c>
      <c r="H62" s="96">
        <v>3.5844999999999998</v>
      </c>
      <c r="I62" s="94">
        <v>78.785899999999984</v>
      </c>
      <c r="J62" s="95">
        <f t="shared" si="1"/>
        <v>3.5092083205682342E-2</v>
      </c>
      <c r="K62" s="95">
        <f>I62/'סכום נכסי הקרן'!$C$42</f>
        <v>6.0260694260873165E-5</v>
      </c>
    </row>
    <row r="63" spans="2:11">
      <c r="B63" s="87" t="s">
        <v>2201</v>
      </c>
      <c r="C63" s="84" t="s">
        <v>2202</v>
      </c>
      <c r="D63" s="97" t="s">
        <v>1882</v>
      </c>
      <c r="E63" s="97" t="s">
        <v>177</v>
      </c>
      <c r="F63" s="107">
        <v>43636</v>
      </c>
      <c r="G63" s="94">
        <v>4089654.4699999993</v>
      </c>
      <c r="H63" s="96">
        <v>4.1894999999999998</v>
      </c>
      <c r="I63" s="94">
        <v>171.3356</v>
      </c>
      <c r="J63" s="95">
        <f t="shared" si="1"/>
        <v>7.6314710262819982E-2</v>
      </c>
      <c r="K63" s="95">
        <f>I63/'סכום נכסי הקרן'!$C$42</f>
        <v>1.3104885782358596E-4</v>
      </c>
    </row>
    <row r="64" spans="2:11">
      <c r="B64" s="87" t="s">
        <v>2203</v>
      </c>
      <c r="C64" s="84" t="s">
        <v>2204</v>
      </c>
      <c r="D64" s="97" t="s">
        <v>1882</v>
      </c>
      <c r="E64" s="97" t="s">
        <v>177</v>
      </c>
      <c r="F64" s="107">
        <v>43627</v>
      </c>
      <c r="G64" s="94">
        <v>751687.64999999991</v>
      </c>
      <c r="H64" s="96">
        <v>4.4463999999999997</v>
      </c>
      <c r="I64" s="94">
        <v>33.423179999999995</v>
      </c>
      <c r="J64" s="95">
        <f t="shared" si="1"/>
        <v>1.4887042142800908E-2</v>
      </c>
      <c r="K64" s="95">
        <f>I64/'סכום נכסי הקרן'!$C$42</f>
        <v>2.5564270144862607E-5</v>
      </c>
    </row>
    <row r="65" spans="2:11">
      <c r="B65" s="87" t="s">
        <v>2205</v>
      </c>
      <c r="C65" s="84" t="s">
        <v>2206</v>
      </c>
      <c r="D65" s="97" t="s">
        <v>1882</v>
      </c>
      <c r="E65" s="97" t="s">
        <v>177</v>
      </c>
      <c r="F65" s="107">
        <v>43628</v>
      </c>
      <c r="G65" s="94">
        <v>1082665.2199999997</v>
      </c>
      <c r="H65" s="96">
        <v>4.4798999999999998</v>
      </c>
      <c r="I65" s="94">
        <v>48.50251999999999</v>
      </c>
      <c r="J65" s="95">
        <f t="shared" si="1"/>
        <v>2.1603541592153823E-2</v>
      </c>
      <c r="K65" s="95">
        <f>I65/'סכום נכסי הקרן'!$C$42</f>
        <v>3.7097951900046655E-5</v>
      </c>
    </row>
    <row r="66" spans="2:11">
      <c r="B66" s="87" t="s">
        <v>2207</v>
      </c>
      <c r="C66" s="84" t="s">
        <v>2208</v>
      </c>
      <c r="D66" s="97" t="s">
        <v>1882</v>
      </c>
      <c r="E66" s="97" t="s">
        <v>177</v>
      </c>
      <c r="F66" s="107">
        <v>43647</v>
      </c>
      <c r="G66" s="94">
        <v>1291961.2799999998</v>
      </c>
      <c r="H66" s="96">
        <v>4.3423999999999996</v>
      </c>
      <c r="I66" s="94">
        <v>56.102039999999995</v>
      </c>
      <c r="J66" s="95">
        <f t="shared" si="1"/>
        <v>2.4988449147480947E-2</v>
      </c>
      <c r="K66" s="95">
        <f>I66/'סכום נכסי הקרן'!$C$42</f>
        <v>4.2910570036659823E-5</v>
      </c>
    </row>
    <row r="67" spans="2:11">
      <c r="B67" s="87" t="s">
        <v>2209</v>
      </c>
      <c r="C67" s="84" t="s">
        <v>2210</v>
      </c>
      <c r="D67" s="97" t="s">
        <v>1882</v>
      </c>
      <c r="E67" s="97" t="s">
        <v>177</v>
      </c>
      <c r="F67" s="107">
        <v>43641</v>
      </c>
      <c r="G67" s="94">
        <v>891632.25999999989</v>
      </c>
      <c r="H67" s="96">
        <v>4.7035999999999998</v>
      </c>
      <c r="I67" s="94">
        <v>41.938549999999992</v>
      </c>
      <c r="J67" s="95">
        <f t="shared" si="1"/>
        <v>1.8679879091635297E-2</v>
      </c>
      <c r="K67" s="95">
        <f>I67/'סכום נכסי הקרן'!$C$42</f>
        <v>3.2077391250139205E-5</v>
      </c>
    </row>
    <row r="68" spans="2:11">
      <c r="B68" s="87" t="s">
        <v>2211</v>
      </c>
      <c r="C68" s="84" t="s">
        <v>2212</v>
      </c>
      <c r="D68" s="97" t="s">
        <v>1882</v>
      </c>
      <c r="E68" s="97" t="s">
        <v>178</v>
      </c>
      <c r="F68" s="107">
        <v>43689</v>
      </c>
      <c r="G68" s="94">
        <v>422157.67999999993</v>
      </c>
      <c r="H68" s="96">
        <v>-1.4075</v>
      </c>
      <c r="I68" s="94">
        <v>-5.9417199999999983</v>
      </c>
      <c r="J68" s="95">
        <f t="shared" si="1"/>
        <v>-2.6465056897854423E-3</v>
      </c>
      <c r="K68" s="95">
        <f>I68/'סכום נכסי הקרן'!$C$42</f>
        <v>-4.5446224807194595E-6</v>
      </c>
    </row>
    <row r="69" spans="2:11">
      <c r="B69" s="87" t="s">
        <v>2213</v>
      </c>
      <c r="C69" s="84" t="s">
        <v>2214</v>
      </c>
      <c r="D69" s="97" t="s">
        <v>1882</v>
      </c>
      <c r="E69" s="97" t="s">
        <v>178</v>
      </c>
      <c r="F69" s="107">
        <v>43663</v>
      </c>
      <c r="G69" s="94">
        <v>458310.41999999993</v>
      </c>
      <c r="H69" s="96">
        <v>1.4018999999999999</v>
      </c>
      <c r="I69" s="94">
        <v>6.425279999999999</v>
      </c>
      <c r="J69" s="95">
        <f t="shared" si="1"/>
        <v>2.8618884899430817E-3</v>
      </c>
      <c r="K69" s="95">
        <f>I69/'סכום נכסי הקרן'!$C$42</f>
        <v>4.9144813173487023E-6</v>
      </c>
    </row>
    <row r="70" spans="2:11">
      <c r="B70" s="87" t="s">
        <v>2215</v>
      </c>
      <c r="C70" s="84" t="s">
        <v>2216</v>
      </c>
      <c r="D70" s="97" t="s">
        <v>1882</v>
      </c>
      <c r="E70" s="97" t="s">
        <v>178</v>
      </c>
      <c r="F70" s="107">
        <v>43671</v>
      </c>
      <c r="G70" s="94">
        <v>614800.02999999991</v>
      </c>
      <c r="H70" s="96">
        <v>1.9931000000000001</v>
      </c>
      <c r="I70" s="94">
        <v>12.253799999999998</v>
      </c>
      <c r="J70" s="95">
        <f t="shared" si="1"/>
        <v>5.4579736880049643E-3</v>
      </c>
      <c r="K70" s="95">
        <f>I70/'סכום נכסי הקרן'!$C$42</f>
        <v>9.3725209121668673E-6</v>
      </c>
    </row>
    <row r="71" spans="2:11">
      <c r="B71" s="87" t="s">
        <v>2217</v>
      </c>
      <c r="C71" s="84" t="s">
        <v>2218</v>
      </c>
      <c r="D71" s="97" t="s">
        <v>1882</v>
      </c>
      <c r="E71" s="97" t="s">
        <v>178</v>
      </c>
      <c r="F71" s="107">
        <v>43643</v>
      </c>
      <c r="G71" s="94">
        <v>4913035.84</v>
      </c>
      <c r="H71" s="96">
        <v>3.6234000000000002</v>
      </c>
      <c r="I71" s="94">
        <v>178.01874999999998</v>
      </c>
      <c r="J71" s="95">
        <f t="shared" si="1"/>
        <v>7.9291456811073607E-2</v>
      </c>
      <c r="K71" s="95">
        <f>I71/'סכום נכסי הקרן'!$C$42</f>
        <v>1.361605752609644E-4</v>
      </c>
    </row>
    <row r="72" spans="2:11">
      <c r="B72" s="87" t="s">
        <v>2219</v>
      </c>
      <c r="C72" s="84" t="s">
        <v>2220</v>
      </c>
      <c r="D72" s="97" t="s">
        <v>1882</v>
      </c>
      <c r="E72" s="97" t="s">
        <v>178</v>
      </c>
      <c r="F72" s="107">
        <v>43586</v>
      </c>
      <c r="G72" s="94">
        <v>1513013.2599999998</v>
      </c>
      <c r="H72" s="96">
        <v>6.6252000000000004</v>
      </c>
      <c r="I72" s="94">
        <v>100.24065999999998</v>
      </c>
      <c r="J72" s="95">
        <f t="shared" si="1"/>
        <v>4.4648262967263354E-2</v>
      </c>
      <c r="K72" s="95">
        <f>I72/'סכום נכסי הקרן'!$C$42</f>
        <v>7.6670721090552215E-5</v>
      </c>
    </row>
    <row r="73" spans="2:11">
      <c r="B73" s="87" t="s">
        <v>2221</v>
      </c>
      <c r="C73" s="84" t="s">
        <v>2222</v>
      </c>
      <c r="D73" s="97" t="s">
        <v>1882</v>
      </c>
      <c r="E73" s="97" t="s">
        <v>175</v>
      </c>
      <c r="F73" s="107">
        <v>43711</v>
      </c>
      <c r="G73" s="94">
        <v>1304462.3599999999</v>
      </c>
      <c r="H73" s="96">
        <v>1.8563000000000001</v>
      </c>
      <c r="I73" s="94">
        <v>24.214839999999995</v>
      </c>
      <c r="J73" s="95">
        <f t="shared" si="1"/>
        <v>1.0785548938227335E-2</v>
      </c>
      <c r="K73" s="95">
        <f>I73/'סכום נכסי הקרן'!$C$42</f>
        <v>1.8521119512704201E-5</v>
      </c>
    </row>
    <row r="74" spans="2:11">
      <c r="B74" s="87" t="s">
        <v>2223</v>
      </c>
      <c r="C74" s="84" t="s">
        <v>2224</v>
      </c>
      <c r="D74" s="97" t="s">
        <v>1882</v>
      </c>
      <c r="E74" s="97" t="s">
        <v>175</v>
      </c>
      <c r="F74" s="107">
        <v>43633</v>
      </c>
      <c r="G74" s="94">
        <v>1261440.6799999997</v>
      </c>
      <c r="H74" s="96">
        <v>0.17599999999999999</v>
      </c>
      <c r="I74" s="94">
        <v>2.2206999999999995</v>
      </c>
      <c r="J74" s="95">
        <f t="shared" si="1"/>
        <v>9.891235509762379E-4</v>
      </c>
      <c r="K74" s="95">
        <f>I74/'סכום נכסי הקרן'!$C$42</f>
        <v>1.6985389993021725E-6</v>
      </c>
    </row>
    <row r="75" spans="2:11">
      <c r="B75" s="87" t="s">
        <v>2225</v>
      </c>
      <c r="C75" s="84" t="s">
        <v>2226</v>
      </c>
      <c r="D75" s="97" t="s">
        <v>1882</v>
      </c>
      <c r="E75" s="97" t="s">
        <v>175</v>
      </c>
      <c r="F75" s="107">
        <v>43566</v>
      </c>
      <c r="G75" s="94">
        <v>689414.09999999986</v>
      </c>
      <c r="H75" s="96">
        <v>-1.6122000000000001</v>
      </c>
      <c r="I75" s="94">
        <v>-11.114659999999999</v>
      </c>
      <c r="J75" s="95">
        <f t="shared" si="1"/>
        <v>-4.950588538340862E-3</v>
      </c>
      <c r="K75" s="95">
        <f>I75/'סכום נכסי הקרן'!$C$42</f>
        <v>-8.501230906463677E-6</v>
      </c>
    </row>
    <row r="76" spans="2:11">
      <c r="B76" s="83"/>
      <c r="C76" s="84"/>
      <c r="D76" s="84"/>
      <c r="E76" s="84"/>
      <c r="F76" s="84"/>
      <c r="G76" s="94"/>
      <c r="H76" s="96"/>
      <c r="I76" s="84"/>
      <c r="J76" s="95"/>
      <c r="K76" s="84"/>
    </row>
    <row r="77" spans="2:11">
      <c r="B77" s="102" t="s">
        <v>240</v>
      </c>
      <c r="C77" s="82"/>
      <c r="D77" s="82"/>
      <c r="E77" s="82"/>
      <c r="F77" s="82"/>
      <c r="G77" s="91"/>
      <c r="H77" s="93"/>
      <c r="I77" s="91">
        <v>11.503368259999995</v>
      </c>
      <c r="J77" s="92">
        <f t="shared" ref="J77:J80" si="2">I77/$I$11</f>
        <v>5.1237233581837007E-3</v>
      </c>
      <c r="K77" s="92">
        <f>I77/'סכום נכסי הקרן'!$C$42</f>
        <v>8.7985408262911551E-6</v>
      </c>
    </row>
    <row r="78" spans="2:11">
      <c r="B78" s="87" t="s">
        <v>2227</v>
      </c>
      <c r="C78" s="84" t="s">
        <v>2228</v>
      </c>
      <c r="D78" s="97" t="s">
        <v>1882</v>
      </c>
      <c r="E78" s="97" t="s">
        <v>176</v>
      </c>
      <c r="F78" s="107">
        <v>43614</v>
      </c>
      <c r="G78" s="94">
        <v>6563.5789999999988</v>
      </c>
      <c r="H78" s="96">
        <v>0.17519999999999999</v>
      </c>
      <c r="I78" s="94">
        <v>1.1497617999999998E-2</v>
      </c>
      <c r="J78" s="95">
        <f t="shared" si="2"/>
        <v>5.1211621308273562E-6</v>
      </c>
      <c r="K78" s="95">
        <f>I78/'סכום נכסי הקרן'!$C$42</f>
        <v>8.794142645147316E-9</v>
      </c>
    </row>
    <row r="79" spans="2:11">
      <c r="B79" s="87" t="s">
        <v>2227</v>
      </c>
      <c r="C79" s="84" t="s">
        <v>2229</v>
      </c>
      <c r="D79" s="97" t="s">
        <v>1882</v>
      </c>
      <c r="E79" s="97" t="s">
        <v>176</v>
      </c>
      <c r="F79" s="107">
        <v>43626</v>
      </c>
      <c r="G79" s="94">
        <v>1312715.7999999998</v>
      </c>
      <c r="H79" s="96">
        <v>0.86009999999999998</v>
      </c>
      <c r="I79" s="94">
        <v>11.290890641999999</v>
      </c>
      <c r="J79" s="95">
        <f t="shared" si="2"/>
        <v>5.0290835527083419E-3</v>
      </c>
      <c r="K79" s="95">
        <f>I79/'סכום נכסי הקרן'!$C$42</f>
        <v>8.636023817847051E-6</v>
      </c>
    </row>
    <row r="80" spans="2:11">
      <c r="B80" s="87" t="s">
        <v>2390</v>
      </c>
      <c r="C80" s="84" t="s">
        <v>2230</v>
      </c>
      <c r="D80" s="97" t="s">
        <v>1882</v>
      </c>
      <c r="E80" s="97" t="s">
        <v>176</v>
      </c>
      <c r="F80" s="107">
        <v>43108</v>
      </c>
      <c r="G80" s="94">
        <v>556.65</v>
      </c>
      <c r="H80" s="96">
        <v>1013.361</v>
      </c>
      <c r="I80" s="94">
        <v>0.20097999999999996</v>
      </c>
      <c r="J80" s="95">
        <f t="shared" si="2"/>
        <v>8.951864334453294E-5</v>
      </c>
      <c r="K80" s="95">
        <f>I80/'סכום נכסי הקרן'!$C$42</f>
        <v>1.5372286579896009E-7</v>
      </c>
    </row>
    <row r="81" spans="2:4">
      <c r="C81" s="1"/>
      <c r="D81" s="1"/>
    </row>
    <row r="82" spans="2:4">
      <c r="C82" s="1"/>
      <c r="D82" s="1"/>
    </row>
    <row r="83" spans="2:4">
      <c r="C83" s="1"/>
      <c r="D83" s="1"/>
    </row>
    <row r="84" spans="2:4">
      <c r="B84" s="99" t="s">
        <v>268</v>
      </c>
      <c r="C84" s="1"/>
      <c r="D84" s="1"/>
    </row>
    <row r="85" spans="2:4">
      <c r="B85" s="99" t="s">
        <v>124</v>
      </c>
      <c r="C85" s="1"/>
      <c r="D85" s="1"/>
    </row>
    <row r="86" spans="2:4">
      <c r="B86" s="99" t="s">
        <v>250</v>
      </c>
      <c r="C86" s="1"/>
      <c r="D86" s="1"/>
    </row>
    <row r="87" spans="2:4">
      <c r="B87" s="99" t="s">
        <v>258</v>
      </c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AH41:XFD44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191</v>
      </c>
      <c r="C1" s="78" t="s" vm="1">
        <v>269</v>
      </c>
    </row>
    <row r="2" spans="2:78">
      <c r="B2" s="57" t="s">
        <v>190</v>
      </c>
      <c r="C2" s="78" t="s">
        <v>270</v>
      </c>
    </row>
    <row r="3" spans="2:78">
      <c r="B3" s="57" t="s">
        <v>192</v>
      </c>
      <c r="C3" s="78" t="s">
        <v>271</v>
      </c>
    </row>
    <row r="4" spans="2:78">
      <c r="B4" s="57" t="s">
        <v>193</v>
      </c>
      <c r="C4" s="78">
        <v>8802</v>
      </c>
    </row>
    <row r="6" spans="2:78" ht="26.25" customHeight="1">
      <c r="B6" s="164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8" ht="26.25" customHeight="1">
      <c r="B7" s="164" t="s">
        <v>112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8" s="3" customFormat="1" ht="47.25">
      <c r="B8" s="23" t="s">
        <v>128</v>
      </c>
      <c r="C8" s="31" t="s">
        <v>49</v>
      </c>
      <c r="D8" s="31" t="s">
        <v>55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122</v>
      </c>
      <c r="O8" s="31" t="s">
        <v>64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259</v>
      </c>
      <c r="M9" s="17"/>
      <c r="N9" s="17" t="s">
        <v>255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125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28"/>
  <sheetViews>
    <sheetView rightToLeft="1" topLeftCell="A99" zoomScale="90" zoomScaleNormal="90" workbookViewId="0">
      <selection activeCell="C124" sqref="C124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5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191</v>
      </c>
      <c r="C1" s="78" t="s" vm="1">
        <v>269</v>
      </c>
    </row>
    <row r="2" spans="2:61">
      <c r="B2" s="57" t="s">
        <v>190</v>
      </c>
      <c r="C2" s="78" t="s">
        <v>270</v>
      </c>
    </row>
    <row r="3" spans="2:61">
      <c r="B3" s="57" t="s">
        <v>192</v>
      </c>
      <c r="C3" s="78" t="s">
        <v>271</v>
      </c>
    </row>
    <row r="4" spans="2:61">
      <c r="B4" s="57" t="s">
        <v>193</v>
      </c>
      <c r="C4" s="78">
        <v>8802</v>
      </c>
    </row>
    <row r="6" spans="2:61" ht="26.25" customHeight="1">
      <c r="B6" s="164" t="s">
        <v>223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61" s="3" customFormat="1" ht="63">
      <c r="B7" s="23" t="s">
        <v>128</v>
      </c>
      <c r="C7" s="31" t="s">
        <v>235</v>
      </c>
      <c r="D7" s="31" t="s">
        <v>49</v>
      </c>
      <c r="E7" s="31" t="s">
        <v>129</v>
      </c>
      <c r="F7" s="31" t="s">
        <v>15</v>
      </c>
      <c r="G7" s="31" t="s">
        <v>114</v>
      </c>
      <c r="H7" s="31" t="s">
        <v>71</v>
      </c>
      <c r="I7" s="31" t="s">
        <v>18</v>
      </c>
      <c r="J7" s="31" t="s">
        <v>113</v>
      </c>
      <c r="K7" s="14" t="s">
        <v>38</v>
      </c>
      <c r="L7" s="71" t="s">
        <v>19</v>
      </c>
      <c r="M7" s="31" t="s">
        <v>252</v>
      </c>
      <c r="N7" s="31" t="s">
        <v>251</v>
      </c>
      <c r="O7" s="31" t="s">
        <v>122</v>
      </c>
      <c r="P7" s="31" t="s">
        <v>194</v>
      </c>
      <c r="Q7" s="32" t="s">
        <v>196</v>
      </c>
      <c r="R7" s="1"/>
      <c r="S7" s="1"/>
      <c r="T7" s="1"/>
      <c r="U7" s="1"/>
      <c r="V7" s="1"/>
      <c r="W7" s="1"/>
      <c r="BH7" s="3" t="s">
        <v>174</v>
      </c>
      <c r="BI7" s="3" t="s">
        <v>176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259</v>
      </c>
      <c r="N8" s="17"/>
      <c r="O8" s="17" t="s">
        <v>255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172</v>
      </c>
      <c r="BI8" s="3" t="s">
        <v>175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125</v>
      </c>
      <c r="R9" s="1"/>
      <c r="S9" s="1"/>
      <c r="T9" s="1"/>
      <c r="U9" s="1"/>
      <c r="V9" s="1"/>
      <c r="W9" s="1"/>
      <c r="BH9" s="4" t="s">
        <v>173</v>
      </c>
      <c r="BI9" s="4" t="s">
        <v>177</v>
      </c>
    </row>
    <row r="10" spans="2:61" s="4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5.9141913619762514</v>
      </c>
      <c r="J10" s="80"/>
      <c r="K10" s="80"/>
      <c r="L10" s="103">
        <v>2.8314705724224166E-2</v>
      </c>
      <c r="M10" s="88"/>
      <c r="N10" s="90"/>
      <c r="O10" s="88">
        <f>O11+O105</f>
        <v>29306.157209999998</v>
      </c>
      <c r="P10" s="89">
        <f>O10/$O$10</f>
        <v>1</v>
      </c>
      <c r="Q10" s="89">
        <f>O10/'סכום נכסי הקרן'!$C$42</f>
        <v>2.2415297402109943E-2</v>
      </c>
      <c r="R10" s="1"/>
      <c r="S10" s="1"/>
      <c r="T10" s="1"/>
      <c r="U10" s="1"/>
      <c r="V10" s="1"/>
      <c r="W10" s="1"/>
      <c r="BH10" s="1" t="s">
        <v>30</v>
      </c>
      <c r="BI10" s="4" t="s">
        <v>178</v>
      </c>
    </row>
    <row r="11" spans="2:61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6.1202779861618088</v>
      </c>
      <c r="J11" s="82"/>
      <c r="K11" s="82"/>
      <c r="L11" s="104">
        <v>2.4564242200655638E-2</v>
      </c>
      <c r="M11" s="91"/>
      <c r="N11" s="93"/>
      <c r="O11" s="91">
        <f>O12+O29</f>
        <v>21584.867249999999</v>
      </c>
      <c r="P11" s="92">
        <f t="shared" ref="P11:P27" si="0">O11/$O$10</f>
        <v>0.73653011192592321</v>
      </c>
      <c r="Q11" s="92">
        <f>O11/'סכום נכסי הקרן'!$C$42</f>
        <v>1.6509541504428894E-2</v>
      </c>
      <c r="BI11" s="1" t="s">
        <v>184</v>
      </c>
    </row>
    <row r="12" spans="2:61">
      <c r="B12" s="102" t="s">
        <v>39</v>
      </c>
      <c r="C12" s="82"/>
      <c r="D12" s="82"/>
      <c r="E12" s="82"/>
      <c r="F12" s="82"/>
      <c r="G12" s="82"/>
      <c r="H12" s="82"/>
      <c r="I12" s="91">
        <v>8.0910171543764129</v>
      </c>
      <c r="J12" s="82"/>
      <c r="K12" s="82"/>
      <c r="L12" s="104">
        <v>1.9366524604958066E-2</v>
      </c>
      <c r="M12" s="91"/>
      <c r="N12" s="93"/>
      <c r="O12" s="91">
        <f>SUM(O13:O27)</f>
        <v>9387.6129499999988</v>
      </c>
      <c r="P12" s="92">
        <f t="shared" si="0"/>
        <v>0.32032903129301132</v>
      </c>
      <c r="Q12" s="92">
        <f>O12/'סכום נכסי הקרן'!$C$42</f>
        <v>7.1802705029626324E-3</v>
      </c>
      <c r="R12" s="94"/>
      <c r="S12" s="87"/>
      <c r="BI12" s="1" t="s">
        <v>179</v>
      </c>
    </row>
    <row r="13" spans="2:61">
      <c r="B13" s="87" t="s">
        <v>2391</v>
      </c>
      <c r="C13" s="97" t="s">
        <v>2274</v>
      </c>
      <c r="D13" s="84">
        <v>6028</v>
      </c>
      <c r="E13" s="84"/>
      <c r="F13" s="84" t="s">
        <v>1177</v>
      </c>
      <c r="G13" s="107">
        <v>43100</v>
      </c>
      <c r="H13" s="84"/>
      <c r="I13" s="94">
        <v>9.9999999999999982</v>
      </c>
      <c r="J13" s="97" t="s">
        <v>176</v>
      </c>
      <c r="K13" s="98">
        <v>2.8499999999999987E-2</v>
      </c>
      <c r="L13" s="98">
        <v>2.8499999999999987E-2</v>
      </c>
      <c r="M13" s="94">
        <v>368489.9</v>
      </c>
      <c r="N13" s="96">
        <v>102.45</v>
      </c>
      <c r="O13" s="94">
        <v>377.5179</v>
      </c>
      <c r="P13" s="95">
        <f t="shared" si="0"/>
        <v>1.2881862923712885E-2</v>
      </c>
      <c r="Q13" s="95">
        <f>O13/'סכום נכסי הקרן'!$C$42</f>
        <v>2.8875078852823782E-4</v>
      </c>
      <c r="R13" s="84"/>
      <c r="S13" s="87"/>
      <c r="BI13" s="1" t="s">
        <v>180</v>
      </c>
    </row>
    <row r="14" spans="2:61">
      <c r="B14" s="87" t="s">
        <v>2391</v>
      </c>
      <c r="C14" s="97" t="s">
        <v>2274</v>
      </c>
      <c r="D14" s="84">
        <v>6869</v>
      </c>
      <c r="E14" s="84"/>
      <c r="F14" s="84" t="s">
        <v>1177</v>
      </c>
      <c r="G14" s="107">
        <v>43555</v>
      </c>
      <c r="H14" s="84"/>
      <c r="I14" s="94">
        <v>4.9900000000000011</v>
      </c>
      <c r="J14" s="97" t="s">
        <v>176</v>
      </c>
      <c r="K14" s="98">
        <v>3.6200000000000003E-2</v>
      </c>
      <c r="L14" s="98">
        <v>3.6200000000000003E-2</v>
      </c>
      <c r="M14" s="94">
        <v>139015.12999999998</v>
      </c>
      <c r="N14" s="96">
        <v>110.78</v>
      </c>
      <c r="O14" s="94">
        <v>154.00095999999996</v>
      </c>
      <c r="P14" s="95">
        <f t="shared" si="0"/>
        <v>5.2549011764480317E-3</v>
      </c>
      <c r="Q14" s="95">
        <f>O14/'סכום נכסי הקרן'!$C$42</f>
        <v>1.1779017268878006E-4</v>
      </c>
      <c r="R14" s="94"/>
      <c r="S14" s="87"/>
      <c r="BI14" s="1" t="s">
        <v>181</v>
      </c>
    </row>
    <row r="15" spans="2:61">
      <c r="B15" s="87" t="s">
        <v>2391</v>
      </c>
      <c r="C15" s="97" t="s">
        <v>2274</v>
      </c>
      <c r="D15" s="84">
        <v>6870</v>
      </c>
      <c r="E15" s="84"/>
      <c r="F15" s="84" t="s">
        <v>1177</v>
      </c>
      <c r="G15" s="107">
        <v>43555</v>
      </c>
      <c r="H15" s="84"/>
      <c r="I15" s="94">
        <v>6.9599999999999991</v>
      </c>
      <c r="J15" s="97" t="s">
        <v>176</v>
      </c>
      <c r="K15" s="98">
        <v>1.5499999999999998E-2</v>
      </c>
      <c r="L15" s="98">
        <v>1.5499999999999998E-2</v>
      </c>
      <c r="M15" s="94">
        <v>1298462.4799999997</v>
      </c>
      <c r="N15" s="96">
        <v>101.44</v>
      </c>
      <c r="O15" s="94">
        <v>1317.1603399999999</v>
      </c>
      <c r="P15" s="95">
        <f t="shared" si="0"/>
        <v>4.4944832942838089E-2</v>
      </c>
      <c r="Q15" s="95">
        <f>O15/'סכום נכסי הקרן'!$C$42</f>
        <v>1.007451797101864E-3</v>
      </c>
      <c r="R15" s="84"/>
      <c r="S15" s="87"/>
      <c r="BI15" s="1" t="s">
        <v>183</v>
      </c>
    </row>
    <row r="16" spans="2:61">
      <c r="B16" s="87" t="s">
        <v>2391</v>
      </c>
      <c r="C16" s="97" t="s">
        <v>2274</v>
      </c>
      <c r="D16" s="84">
        <v>6868</v>
      </c>
      <c r="E16" s="84"/>
      <c r="F16" s="84" t="s">
        <v>1177</v>
      </c>
      <c r="G16" s="107">
        <v>43555</v>
      </c>
      <c r="H16" s="84"/>
      <c r="I16" s="94">
        <v>7.0700000000000012</v>
      </c>
      <c r="J16" s="97" t="s">
        <v>176</v>
      </c>
      <c r="K16" s="98">
        <v>1.7299999999999999E-2</v>
      </c>
      <c r="L16" s="98">
        <v>1.7299999999999999E-2</v>
      </c>
      <c r="M16" s="94">
        <v>240490.25999999995</v>
      </c>
      <c r="N16" s="96">
        <v>110.56</v>
      </c>
      <c r="O16" s="94">
        <v>265.88599999999997</v>
      </c>
      <c r="P16" s="95">
        <f t="shared" si="0"/>
        <v>9.0727009377153337E-3</v>
      </c>
      <c r="Q16" s="95">
        <f>O16/'סכום נכסי הקרן'!$C$42</f>
        <v>2.0336728975929098E-4</v>
      </c>
      <c r="R16" s="84"/>
      <c r="S16" s="87"/>
      <c r="BI16" s="1" t="s">
        <v>182</v>
      </c>
    </row>
    <row r="17" spans="2:61">
      <c r="B17" s="87" t="s">
        <v>2391</v>
      </c>
      <c r="C17" s="97" t="s">
        <v>2274</v>
      </c>
      <c r="D17" s="84">
        <v>6867</v>
      </c>
      <c r="E17" s="84"/>
      <c r="F17" s="84" t="s">
        <v>1177</v>
      </c>
      <c r="G17" s="107">
        <v>43555</v>
      </c>
      <c r="H17" s="84"/>
      <c r="I17" s="94">
        <v>7</v>
      </c>
      <c r="J17" s="97" t="s">
        <v>176</v>
      </c>
      <c r="K17" s="98">
        <v>1.0800000000000001E-2</v>
      </c>
      <c r="L17" s="98">
        <v>1.0800000000000001E-2</v>
      </c>
      <c r="M17" s="94">
        <v>600267.43999999983</v>
      </c>
      <c r="N17" s="96">
        <v>108.73</v>
      </c>
      <c r="O17" s="94">
        <v>652.67071999999985</v>
      </c>
      <c r="P17" s="95">
        <f t="shared" si="0"/>
        <v>2.2270771132603225E-2</v>
      </c>
      <c r="Q17" s="95">
        <f>O17/'סכום נכסי הקרן'!$C$42</f>
        <v>4.992059583116262E-4</v>
      </c>
      <c r="R17" s="94"/>
      <c r="S17" s="87"/>
      <c r="BI17" s="1" t="s">
        <v>185</v>
      </c>
    </row>
    <row r="18" spans="2:61">
      <c r="B18" s="87" t="s">
        <v>2391</v>
      </c>
      <c r="C18" s="97" t="s">
        <v>2274</v>
      </c>
      <c r="D18" s="84">
        <v>6866</v>
      </c>
      <c r="E18" s="84"/>
      <c r="F18" s="84" t="s">
        <v>1177</v>
      </c>
      <c r="G18" s="107">
        <v>43555</v>
      </c>
      <c r="H18" s="84"/>
      <c r="I18" s="94">
        <v>7.63</v>
      </c>
      <c r="J18" s="97" t="s">
        <v>176</v>
      </c>
      <c r="K18" s="98">
        <v>4.5999999999999999E-3</v>
      </c>
      <c r="L18" s="98">
        <v>4.5999999999999999E-3</v>
      </c>
      <c r="M18" s="94">
        <v>835509.06999999983</v>
      </c>
      <c r="N18" s="96">
        <v>108.11</v>
      </c>
      <c r="O18" s="94">
        <v>903.26874999999984</v>
      </c>
      <c r="P18" s="95">
        <f t="shared" si="0"/>
        <v>3.0821807974597975E-2</v>
      </c>
      <c r="Q18" s="95">
        <f>O18/'סכום נכסי הקרן'!$C$42</f>
        <v>6.9087999222133757E-4</v>
      </c>
      <c r="R18" s="94"/>
      <c r="S18" s="87"/>
      <c r="BI18" s="1" t="s">
        <v>186</v>
      </c>
    </row>
    <row r="19" spans="2:61">
      <c r="B19" s="87" t="s">
        <v>2391</v>
      </c>
      <c r="C19" s="97" t="s">
        <v>2274</v>
      </c>
      <c r="D19" s="84">
        <v>6865</v>
      </c>
      <c r="E19" s="84"/>
      <c r="F19" s="84" t="s">
        <v>1177</v>
      </c>
      <c r="G19" s="107">
        <v>43555</v>
      </c>
      <c r="H19" s="84"/>
      <c r="I19" s="94">
        <v>5.0200000000000005</v>
      </c>
      <c r="J19" s="97" t="s">
        <v>176</v>
      </c>
      <c r="K19" s="98">
        <v>1.9E-2</v>
      </c>
      <c r="L19" s="98">
        <v>1.9E-2</v>
      </c>
      <c r="M19" s="94">
        <v>601294.94999999984</v>
      </c>
      <c r="N19" s="96">
        <v>116.02</v>
      </c>
      <c r="O19" s="94">
        <v>697.62246999999991</v>
      </c>
      <c r="P19" s="95">
        <f t="shared" si="0"/>
        <v>2.3804638219914877E-2</v>
      </c>
      <c r="Q19" s="95">
        <f>O19/'סכום נכסי הקרן'!$C$42</f>
        <v>5.3358804524902511E-4</v>
      </c>
      <c r="R19" s="94"/>
      <c r="S19" s="87"/>
      <c r="BI19" s="1" t="s">
        <v>187</v>
      </c>
    </row>
    <row r="20" spans="2:61">
      <c r="B20" s="87" t="s">
        <v>2391</v>
      </c>
      <c r="C20" s="97" t="s">
        <v>2274</v>
      </c>
      <c r="D20" s="84">
        <v>5212</v>
      </c>
      <c r="E20" s="84"/>
      <c r="F20" s="84" t="s">
        <v>1177</v>
      </c>
      <c r="G20" s="107">
        <v>42643</v>
      </c>
      <c r="H20" s="84"/>
      <c r="I20" s="94">
        <v>8.76</v>
      </c>
      <c r="J20" s="97" t="s">
        <v>176</v>
      </c>
      <c r="K20" s="98">
        <v>2.06E-2</v>
      </c>
      <c r="L20" s="98">
        <v>2.06E-2</v>
      </c>
      <c r="M20" s="94">
        <v>31446.089999999997</v>
      </c>
      <c r="N20" s="96">
        <v>99.57</v>
      </c>
      <c r="O20" s="94">
        <v>31.310869999999994</v>
      </c>
      <c r="P20" s="95">
        <f t="shared" si="0"/>
        <v>1.0684058566817467E-3</v>
      </c>
      <c r="Q20" s="95">
        <f>O20/'סכום נכסי הקרן'!$C$42</f>
        <v>2.3948635023677406E-5</v>
      </c>
      <c r="R20" s="94"/>
      <c r="S20" s="87"/>
      <c r="BI20" s="1" t="s">
        <v>188</v>
      </c>
    </row>
    <row r="21" spans="2:61">
      <c r="B21" s="87" t="s">
        <v>2391</v>
      </c>
      <c r="C21" s="97" t="s">
        <v>2274</v>
      </c>
      <c r="D21" s="84">
        <v>5211</v>
      </c>
      <c r="E21" s="84"/>
      <c r="F21" s="84" t="s">
        <v>1177</v>
      </c>
      <c r="G21" s="107">
        <v>42643</v>
      </c>
      <c r="H21" s="84"/>
      <c r="I21" s="94">
        <v>5.7999999999999989</v>
      </c>
      <c r="J21" s="97" t="s">
        <v>176</v>
      </c>
      <c r="K21" s="98">
        <v>3.04E-2</v>
      </c>
      <c r="L21" s="98">
        <v>3.04E-2</v>
      </c>
      <c r="M21" s="94">
        <v>30440.709999999995</v>
      </c>
      <c r="N21" s="96">
        <v>104.82</v>
      </c>
      <c r="O21" s="94">
        <v>31.907949999999996</v>
      </c>
      <c r="P21" s="95">
        <f t="shared" si="0"/>
        <v>1.0887797322370262E-3</v>
      </c>
      <c r="Q21" s="95">
        <f>O21/'סכום נכסי הקרן'!$C$42</f>
        <v>2.4405321503482576E-5</v>
      </c>
      <c r="BI21" s="1" t="s">
        <v>189</v>
      </c>
    </row>
    <row r="22" spans="2:61">
      <c r="B22" s="87" t="s">
        <v>2391</v>
      </c>
      <c r="C22" s="97" t="s">
        <v>2274</v>
      </c>
      <c r="D22" s="84">
        <v>6027</v>
      </c>
      <c r="E22" s="84"/>
      <c r="F22" s="84" t="s">
        <v>1177</v>
      </c>
      <c r="G22" s="107">
        <v>43100</v>
      </c>
      <c r="H22" s="84"/>
      <c r="I22" s="94">
        <v>10.33</v>
      </c>
      <c r="J22" s="97" t="s">
        <v>176</v>
      </c>
      <c r="K22" s="98">
        <v>2.0499999999999997E-2</v>
      </c>
      <c r="L22" s="98">
        <v>2.0499999999999997E-2</v>
      </c>
      <c r="M22" s="94">
        <v>1389660.1699999997</v>
      </c>
      <c r="N22" s="96">
        <v>101.37</v>
      </c>
      <c r="O22" s="94">
        <f>1408.69851-0.06383</f>
        <v>1408.6346799999999</v>
      </c>
      <c r="P22" s="95">
        <f t="shared" si="0"/>
        <v>4.806616814023431E-2</v>
      </c>
      <c r="Q22" s="95">
        <f>O22/'סכום נכסי הקרן'!$C$42</f>
        <v>1.077417453843174E-3</v>
      </c>
      <c r="BI22" s="1" t="s">
        <v>30</v>
      </c>
    </row>
    <row r="23" spans="2:61">
      <c r="B23" s="87" t="s">
        <v>2391</v>
      </c>
      <c r="C23" s="97" t="s">
        <v>2274</v>
      </c>
      <c r="D23" s="84">
        <v>6026</v>
      </c>
      <c r="E23" s="84"/>
      <c r="F23" s="84" t="s">
        <v>1177</v>
      </c>
      <c r="G23" s="107">
        <v>43100</v>
      </c>
      <c r="H23" s="84"/>
      <c r="I23" s="94">
        <v>7.7</v>
      </c>
      <c r="J23" s="97" t="s">
        <v>176</v>
      </c>
      <c r="K23" s="98">
        <v>3.0200000000000005E-2</v>
      </c>
      <c r="L23" s="98">
        <v>3.0200000000000005E-2</v>
      </c>
      <c r="M23" s="94">
        <v>1872858.4499999997</v>
      </c>
      <c r="N23" s="96">
        <v>106</v>
      </c>
      <c r="O23" s="94">
        <v>1985.2299599999997</v>
      </c>
      <c r="P23" s="95">
        <f t="shared" si="0"/>
        <v>6.7741053382549571E-2</v>
      </c>
      <c r="Q23" s="95">
        <f>O23/'סכום נכסי הקרן'!$C$42</f>
        <v>1.5184358579020544E-3</v>
      </c>
    </row>
    <row r="24" spans="2:61">
      <c r="B24" s="87" t="s">
        <v>2391</v>
      </c>
      <c r="C24" s="97" t="s">
        <v>2274</v>
      </c>
      <c r="D24" s="84">
        <v>5210</v>
      </c>
      <c r="E24" s="84"/>
      <c r="F24" s="84" t="s">
        <v>1177</v>
      </c>
      <c r="G24" s="107">
        <v>42643</v>
      </c>
      <c r="H24" s="84"/>
      <c r="I24" s="94">
        <v>9.0500000000000007</v>
      </c>
      <c r="J24" s="97" t="s">
        <v>176</v>
      </c>
      <c r="K24" s="98">
        <v>7.7000000000000002E-3</v>
      </c>
      <c r="L24" s="98">
        <v>7.7000000000000002E-3</v>
      </c>
      <c r="M24" s="94">
        <v>22816.519999999997</v>
      </c>
      <c r="N24" s="96">
        <v>109.32</v>
      </c>
      <c r="O24" s="94">
        <f>24.94301-0.00415-0.00077</f>
        <v>24.938090000000003</v>
      </c>
      <c r="P24" s="95">
        <f t="shared" si="0"/>
        <v>8.5095052965492523E-4</v>
      </c>
      <c r="Q24" s="95">
        <f>O24/'סכום נכסי הקרן'!$C$42</f>
        <v>1.9074309196698126E-5</v>
      </c>
    </row>
    <row r="25" spans="2:61">
      <c r="B25" s="87" t="s">
        <v>2391</v>
      </c>
      <c r="C25" s="97" t="s">
        <v>2274</v>
      </c>
      <c r="D25" s="84">
        <v>6025</v>
      </c>
      <c r="E25" s="84"/>
      <c r="F25" s="84" t="s">
        <v>1177</v>
      </c>
      <c r="G25" s="107">
        <v>43100</v>
      </c>
      <c r="H25" s="84"/>
      <c r="I25" s="94">
        <v>10.409999999999998</v>
      </c>
      <c r="J25" s="97" t="s">
        <v>176</v>
      </c>
      <c r="K25" s="98">
        <v>1.6699999999999996E-2</v>
      </c>
      <c r="L25" s="98">
        <v>1.6699999999999996E-2</v>
      </c>
      <c r="M25" s="94">
        <v>776332.20999999985</v>
      </c>
      <c r="N25" s="96">
        <v>107.99</v>
      </c>
      <c r="O25" s="94">
        <f>838.36106-0.07179</f>
        <v>838.28926999999999</v>
      </c>
      <c r="P25" s="95">
        <f t="shared" si="0"/>
        <v>2.8604544225742247E-2</v>
      </c>
      <c r="Q25" s="95">
        <f>O25/'סכום נכסי הקרן'!$C$42</f>
        <v>6.4117936587181925E-4</v>
      </c>
    </row>
    <row r="26" spans="2:61">
      <c r="B26" s="87" t="s">
        <v>2391</v>
      </c>
      <c r="C26" s="97" t="s">
        <v>2274</v>
      </c>
      <c r="D26" s="84">
        <v>6024</v>
      </c>
      <c r="E26" s="84"/>
      <c r="F26" s="84" t="s">
        <v>1177</v>
      </c>
      <c r="G26" s="107">
        <v>43100</v>
      </c>
      <c r="H26" s="84"/>
      <c r="I26" s="94">
        <v>8.8500000000000014</v>
      </c>
      <c r="J26" s="97" t="s">
        <v>176</v>
      </c>
      <c r="K26" s="98">
        <v>1.6199999999999999E-2</v>
      </c>
      <c r="L26" s="98">
        <v>1.6199999999999999E-2</v>
      </c>
      <c r="M26" s="94">
        <v>609604.15999999992</v>
      </c>
      <c r="N26" s="96">
        <v>111.68</v>
      </c>
      <c r="O26" s="94">
        <f>680.80599-0.08276</f>
        <v>680.72322999999994</v>
      </c>
      <c r="P26" s="95">
        <f t="shared" si="0"/>
        <v>2.3227993527848819E-2</v>
      </c>
      <c r="Q26" s="95">
        <f>O26/'סכום נכסי הקרן'!$C$42</f>
        <v>5.2066238298101623E-4</v>
      </c>
    </row>
    <row r="27" spans="2:61">
      <c r="B27" s="87" t="s">
        <v>2391</v>
      </c>
      <c r="C27" s="97" t="s">
        <v>2274</v>
      </c>
      <c r="D27" s="84">
        <v>5209</v>
      </c>
      <c r="E27" s="84"/>
      <c r="F27" s="84" t="s">
        <v>1177</v>
      </c>
      <c r="G27" s="107">
        <v>42643</v>
      </c>
      <c r="H27" s="84"/>
      <c r="I27" s="94">
        <v>6.93</v>
      </c>
      <c r="J27" s="97" t="s">
        <v>176</v>
      </c>
      <c r="K27" s="98">
        <v>1.8000000000000006E-2</v>
      </c>
      <c r="L27" s="98">
        <v>1.8000000000000006E-2</v>
      </c>
      <c r="M27" s="94">
        <v>17211.05</v>
      </c>
      <c r="N27" s="96">
        <v>107.22</v>
      </c>
      <c r="O27" s="94">
        <f>18.4537-0.00194</f>
        <v>18.45176</v>
      </c>
      <c r="P27" s="95">
        <f t="shared" si="0"/>
        <v>6.2962059023227365E-4</v>
      </c>
      <c r="Q27" s="95">
        <f>O27/'סכום נכסי הקרן'!$C$42</f>
        <v>1.4113132780548413E-5</v>
      </c>
    </row>
    <row r="28" spans="2:61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4"/>
      <c r="N28" s="96"/>
      <c r="O28" s="84"/>
      <c r="P28" s="95"/>
      <c r="Q28" s="84"/>
    </row>
    <row r="29" spans="2:61">
      <c r="B29" s="102" t="s">
        <v>40</v>
      </c>
      <c r="C29" s="82"/>
      <c r="D29" s="82"/>
      <c r="E29" s="82"/>
      <c r="F29" s="82"/>
      <c r="G29" s="82"/>
      <c r="H29" s="82"/>
      <c r="I29" s="91">
        <v>4.6034347996052087</v>
      </c>
      <c r="J29" s="82"/>
      <c r="K29" s="82"/>
      <c r="L29" s="104">
        <v>2.8564833779612241E-2</v>
      </c>
      <c r="M29" s="91"/>
      <c r="N29" s="93"/>
      <c r="O29" s="91">
        <f>SUM(O30:O103)</f>
        <v>12197.254300000001</v>
      </c>
      <c r="P29" s="92">
        <f t="shared" ref="P29:P92" si="1">O29/$O$10</f>
        <v>0.41620108063291189</v>
      </c>
      <c r="Q29" s="92">
        <f>O29/'סכום נכסי הקרן'!$C$42</f>
        <v>9.3292710014662612E-3</v>
      </c>
    </row>
    <row r="30" spans="2:61">
      <c r="B30" s="87" t="s">
        <v>2392</v>
      </c>
      <c r="C30" s="97" t="s">
        <v>2274</v>
      </c>
      <c r="D30" s="84">
        <v>7202</v>
      </c>
      <c r="E30" s="84"/>
      <c r="F30" s="84" t="s">
        <v>2273</v>
      </c>
      <c r="G30" s="142">
        <v>43734</v>
      </c>
      <c r="H30" s="84" t="s">
        <v>2270</v>
      </c>
      <c r="I30" s="94">
        <v>2.5300000000000007</v>
      </c>
      <c r="J30" s="97" t="s">
        <v>176</v>
      </c>
      <c r="K30" s="98">
        <v>2.2499999999999999E-2</v>
      </c>
      <c r="L30" s="98">
        <v>2.2800000000000008E-2</v>
      </c>
      <c r="M30" s="94">
        <v>357914.48999999993</v>
      </c>
      <c r="N30" s="96">
        <v>100</v>
      </c>
      <c r="O30" s="94">
        <v>357.91449999999992</v>
      </c>
      <c r="P30" s="95">
        <f t="shared" si="1"/>
        <v>1.2212945472014E-2</v>
      </c>
      <c r="Q30" s="95">
        <f>O30/'סכום נכסי הקרן'!$C$42</f>
        <v>2.7375680491094584E-4</v>
      </c>
    </row>
    <row r="31" spans="2:61">
      <c r="B31" s="87" t="s">
        <v>2392</v>
      </c>
      <c r="C31" s="97" t="s">
        <v>2274</v>
      </c>
      <c r="D31" s="84">
        <v>7203</v>
      </c>
      <c r="E31" s="84"/>
      <c r="F31" s="84" t="s">
        <v>2273</v>
      </c>
      <c r="G31" s="143">
        <v>43734</v>
      </c>
      <c r="H31" s="84" t="s">
        <v>2270</v>
      </c>
      <c r="I31" s="94">
        <v>0.66000000000000014</v>
      </c>
      <c r="J31" s="97" t="s">
        <v>176</v>
      </c>
      <c r="K31" s="98">
        <v>0.02</v>
      </c>
      <c r="L31" s="98">
        <v>2.0600000000000004E-2</v>
      </c>
      <c r="M31" s="94">
        <v>284184.37999999995</v>
      </c>
      <c r="N31" s="96">
        <v>100</v>
      </c>
      <c r="O31" s="94">
        <v>284.18436999999994</v>
      </c>
      <c r="P31" s="95">
        <f t="shared" si="1"/>
        <v>9.6970874742673217E-3</v>
      </c>
      <c r="Q31" s="95">
        <f>O31/'סכום נכסי הקרן'!$C$42</f>
        <v>2.173630996699772E-4</v>
      </c>
    </row>
    <row r="32" spans="2:61">
      <c r="B32" s="87" t="s">
        <v>2393</v>
      </c>
      <c r="C32" s="97" t="s">
        <v>2274</v>
      </c>
      <c r="D32" s="84">
        <v>6686</v>
      </c>
      <c r="E32" s="84"/>
      <c r="F32" s="84" t="s">
        <v>2273</v>
      </c>
      <c r="G32" s="107">
        <v>43471</v>
      </c>
      <c r="H32" s="84" t="s">
        <v>2270</v>
      </c>
      <c r="I32" s="94">
        <v>1.25</v>
      </c>
      <c r="J32" s="97" t="s">
        <v>176</v>
      </c>
      <c r="K32" s="98">
        <v>2.2970000000000001E-2</v>
      </c>
      <c r="L32" s="98">
        <v>1.3699999999999999E-2</v>
      </c>
      <c r="M32" s="94">
        <v>1279549.9999999998</v>
      </c>
      <c r="N32" s="96">
        <v>101.7</v>
      </c>
      <c r="O32" s="94">
        <v>1301.3023599999999</v>
      </c>
      <c r="P32" s="95">
        <f t="shared" si="1"/>
        <v>4.4403718668238182E-2</v>
      </c>
      <c r="Q32" s="95">
        <f>O32/'סכום נכסי הקרן'!$C$42</f>
        <v>9.9532255970818028E-4</v>
      </c>
    </row>
    <row r="33" spans="2:17">
      <c r="B33" s="87" t="s">
        <v>2394</v>
      </c>
      <c r="C33" s="97" t="s">
        <v>2275</v>
      </c>
      <c r="D33" s="84" t="s">
        <v>2276</v>
      </c>
      <c r="E33" s="84"/>
      <c r="F33" s="84" t="s">
        <v>539</v>
      </c>
      <c r="G33" s="107">
        <v>43431</v>
      </c>
      <c r="H33" s="84" t="s">
        <v>361</v>
      </c>
      <c r="I33" s="94">
        <v>10.44</v>
      </c>
      <c r="J33" s="97" t="s">
        <v>176</v>
      </c>
      <c r="K33" s="98">
        <v>3.9599999999999996E-2</v>
      </c>
      <c r="L33" s="98">
        <v>2.4399999999999998E-2</v>
      </c>
      <c r="M33" s="94">
        <v>54593.039999999994</v>
      </c>
      <c r="N33" s="96">
        <v>116.86</v>
      </c>
      <c r="O33" s="94">
        <v>63.929009999999991</v>
      </c>
      <c r="P33" s="95">
        <f t="shared" si="1"/>
        <v>2.1814190629601141E-3</v>
      </c>
      <c r="Q33" s="95">
        <f>O33/'סכום נכסי הקרן'!$C$42</f>
        <v>4.8897157054882957E-5</v>
      </c>
    </row>
    <row r="34" spans="2:17">
      <c r="B34" s="87" t="s">
        <v>2394</v>
      </c>
      <c r="C34" s="97" t="s">
        <v>2275</v>
      </c>
      <c r="D34" s="84" t="s">
        <v>2277</v>
      </c>
      <c r="E34" s="84"/>
      <c r="F34" s="84" t="s">
        <v>539</v>
      </c>
      <c r="G34" s="107">
        <v>43276</v>
      </c>
      <c r="H34" s="84" t="s">
        <v>361</v>
      </c>
      <c r="I34" s="94">
        <v>10.5</v>
      </c>
      <c r="J34" s="97" t="s">
        <v>176</v>
      </c>
      <c r="K34" s="98">
        <v>3.56E-2</v>
      </c>
      <c r="L34" s="98">
        <v>2.5499999999999998E-2</v>
      </c>
      <c r="M34" s="94">
        <v>54663.149999999994</v>
      </c>
      <c r="N34" s="96">
        <v>112.11</v>
      </c>
      <c r="O34" s="94">
        <v>61.282849999999989</v>
      </c>
      <c r="P34" s="95">
        <f t="shared" si="1"/>
        <v>2.0911254096149029E-3</v>
      </c>
      <c r="Q34" s="95">
        <f>O34/'סכום נכסי הקרן'!$C$42</f>
        <v>4.6873197961627034E-5</v>
      </c>
    </row>
    <row r="35" spans="2:17">
      <c r="B35" s="87" t="s">
        <v>2394</v>
      </c>
      <c r="C35" s="97" t="s">
        <v>2275</v>
      </c>
      <c r="D35" s="84" t="s">
        <v>2278</v>
      </c>
      <c r="E35" s="84"/>
      <c r="F35" s="84" t="s">
        <v>539</v>
      </c>
      <c r="G35" s="107">
        <v>43222</v>
      </c>
      <c r="H35" s="84" t="s">
        <v>361</v>
      </c>
      <c r="I35" s="94">
        <v>10.500000000000002</v>
      </c>
      <c r="J35" s="97" t="s">
        <v>176</v>
      </c>
      <c r="K35" s="98">
        <v>3.5200000000000002E-2</v>
      </c>
      <c r="L35" s="98">
        <v>2.5499999999999998E-2</v>
      </c>
      <c r="M35" s="94">
        <v>261346.77999999997</v>
      </c>
      <c r="N35" s="96">
        <v>112.63</v>
      </c>
      <c r="O35" s="94">
        <v>294.35488999999995</v>
      </c>
      <c r="P35" s="95">
        <f t="shared" si="1"/>
        <v>1.0044131268754631E-2</v>
      </c>
      <c r="Q35" s="95">
        <f>O35/'סכום נכסי הקרן'!$C$42</f>
        <v>2.2514218953496694E-4</v>
      </c>
    </row>
    <row r="36" spans="2:17">
      <c r="B36" s="87" t="s">
        <v>2394</v>
      </c>
      <c r="C36" s="97" t="s">
        <v>2275</v>
      </c>
      <c r="D36" s="84" t="s">
        <v>2279</v>
      </c>
      <c r="E36" s="84"/>
      <c r="F36" s="84" t="s">
        <v>539</v>
      </c>
      <c r="G36" s="107">
        <v>43500</v>
      </c>
      <c r="H36" s="84" t="s">
        <v>361</v>
      </c>
      <c r="I36" s="94">
        <v>10.54</v>
      </c>
      <c r="J36" s="97" t="s">
        <v>176</v>
      </c>
      <c r="K36" s="98">
        <v>3.7499999999999999E-2</v>
      </c>
      <c r="L36" s="98">
        <v>2.2200000000000001E-2</v>
      </c>
      <c r="M36" s="94">
        <v>102738.37999999998</v>
      </c>
      <c r="N36" s="96">
        <v>118.06</v>
      </c>
      <c r="O36" s="94">
        <v>121.29293999999999</v>
      </c>
      <c r="P36" s="95">
        <f t="shared" si="1"/>
        <v>4.1388210378743139E-3</v>
      </c>
      <c r="Q36" s="95">
        <f>O36/'סכום נכסי הקרן'!$C$42</f>
        <v>9.2772904458062087E-5</v>
      </c>
    </row>
    <row r="37" spans="2:17">
      <c r="B37" s="87" t="s">
        <v>2394</v>
      </c>
      <c r="C37" s="97" t="s">
        <v>2275</v>
      </c>
      <c r="D37" s="84" t="s">
        <v>2280</v>
      </c>
      <c r="E37" s="84"/>
      <c r="F37" s="84" t="s">
        <v>539</v>
      </c>
      <c r="G37" s="107">
        <v>43585</v>
      </c>
      <c r="H37" s="84" t="s">
        <v>361</v>
      </c>
      <c r="I37" s="94">
        <v>10.64</v>
      </c>
      <c r="J37" s="97" t="s">
        <v>176</v>
      </c>
      <c r="K37" s="98">
        <v>3.3500000000000002E-2</v>
      </c>
      <c r="L37" s="98">
        <v>2.2399999999999996E-2</v>
      </c>
      <c r="M37" s="94">
        <v>104119.60999999999</v>
      </c>
      <c r="N37" s="96">
        <v>113.36</v>
      </c>
      <c r="O37" s="94">
        <v>118.02998999999997</v>
      </c>
      <c r="P37" s="95">
        <f t="shared" si="1"/>
        <v>4.027480954061257E-3</v>
      </c>
      <c r="Q37" s="95">
        <f>O37/'סכום נכסי הקרן'!$C$42</f>
        <v>9.0277183366616572E-5</v>
      </c>
    </row>
    <row r="38" spans="2:17">
      <c r="B38" s="87" t="s">
        <v>2394</v>
      </c>
      <c r="C38" s="97" t="s">
        <v>2275</v>
      </c>
      <c r="D38" s="84" t="s">
        <v>2281</v>
      </c>
      <c r="E38" s="84"/>
      <c r="F38" s="84" t="s">
        <v>539</v>
      </c>
      <c r="G38" s="107">
        <v>43677</v>
      </c>
      <c r="H38" s="84" t="s">
        <v>361</v>
      </c>
      <c r="I38" s="94">
        <v>10.569999999999997</v>
      </c>
      <c r="J38" s="97" t="s">
        <v>176</v>
      </c>
      <c r="K38" s="98">
        <v>3.2000000000000001E-2</v>
      </c>
      <c r="L38" s="98">
        <v>2.6099999999999995E-2</v>
      </c>
      <c r="M38" s="94">
        <v>96834.809999999983</v>
      </c>
      <c r="N38" s="96">
        <v>106.63</v>
      </c>
      <c r="O38" s="94">
        <v>103.25496000000001</v>
      </c>
      <c r="P38" s="95">
        <f t="shared" si="1"/>
        <v>3.5233196648780285E-3</v>
      </c>
      <c r="Q38" s="95">
        <f>O38/'סכום נכסי הקרן'!$C$42</f>
        <v>7.8976258130943348E-5</v>
      </c>
    </row>
    <row r="39" spans="2:17">
      <c r="B39" s="87" t="s">
        <v>2394</v>
      </c>
      <c r="C39" s="97" t="s">
        <v>2275</v>
      </c>
      <c r="D39" s="84" t="s">
        <v>2282</v>
      </c>
      <c r="E39" s="84"/>
      <c r="F39" s="84" t="s">
        <v>539</v>
      </c>
      <c r="G39" s="107">
        <v>43708</v>
      </c>
      <c r="H39" s="84" t="s">
        <v>361</v>
      </c>
      <c r="I39" s="94">
        <v>10.75</v>
      </c>
      <c r="J39" s="97" t="s">
        <v>176</v>
      </c>
      <c r="K39" s="98">
        <v>2.6800000000000001E-2</v>
      </c>
      <c r="L39" s="98">
        <v>2.4899999999999999E-2</v>
      </c>
      <c r="M39" s="94">
        <v>6920.9399999999987</v>
      </c>
      <c r="N39" s="96">
        <v>102.51</v>
      </c>
      <c r="O39" s="94">
        <v>7.0946599999999993</v>
      </c>
      <c r="P39" s="95">
        <f t="shared" si="1"/>
        <v>2.4208769335268301E-4</v>
      </c>
      <c r="Q39" s="95">
        <f>O39/'סכום נכסי הקרן'!$C$42</f>
        <v>5.4264676438911838E-6</v>
      </c>
    </row>
    <row r="40" spans="2:17">
      <c r="B40" s="87" t="s">
        <v>2394</v>
      </c>
      <c r="C40" s="97" t="s">
        <v>2275</v>
      </c>
      <c r="D40" s="84" t="s">
        <v>2283</v>
      </c>
      <c r="E40" s="84"/>
      <c r="F40" s="84" t="s">
        <v>539</v>
      </c>
      <c r="G40" s="107">
        <v>43708</v>
      </c>
      <c r="H40" s="84" t="s">
        <v>361</v>
      </c>
      <c r="I40" s="94">
        <v>0.01</v>
      </c>
      <c r="J40" s="97" t="s">
        <v>176</v>
      </c>
      <c r="K40" s="98">
        <v>3.2500000000000001E-2</v>
      </c>
      <c r="L40" s="98">
        <v>1.7300000000000003E-2</v>
      </c>
      <c r="M40" s="94">
        <v>101893.85999999999</v>
      </c>
      <c r="N40" s="96">
        <v>100.32</v>
      </c>
      <c r="O40" s="94">
        <v>102.21991999999999</v>
      </c>
      <c r="P40" s="95">
        <f t="shared" si="1"/>
        <v>3.4880014894999602E-3</v>
      </c>
      <c r="Q40" s="95">
        <f>O40/'סכום נכסי הקרן'!$C$42</f>
        <v>7.8184590726144076E-5</v>
      </c>
    </row>
    <row r="41" spans="2:17">
      <c r="B41" s="87" t="s">
        <v>2394</v>
      </c>
      <c r="C41" s="97" t="s">
        <v>2275</v>
      </c>
      <c r="D41" s="84" t="s">
        <v>2284</v>
      </c>
      <c r="E41" s="84"/>
      <c r="F41" s="84" t="s">
        <v>539</v>
      </c>
      <c r="G41" s="107">
        <v>43708</v>
      </c>
      <c r="H41" s="84" t="s">
        <v>361</v>
      </c>
      <c r="I41" s="94">
        <v>0.26</v>
      </c>
      <c r="J41" s="97" t="s">
        <v>176</v>
      </c>
      <c r="K41" s="98">
        <v>3.2500000000000001E-2</v>
      </c>
      <c r="L41" s="98">
        <v>3.2899999999999999E-2</v>
      </c>
      <c r="M41" s="94">
        <v>50163.12</v>
      </c>
      <c r="N41" s="96">
        <v>100.31</v>
      </c>
      <c r="O41" s="94">
        <v>50.318629999999992</v>
      </c>
      <c r="P41" s="95">
        <f t="shared" si="1"/>
        <v>1.7169985692573166E-3</v>
      </c>
      <c r="Q41" s="95">
        <f>O41/'סכום נכסי הקרן'!$C$42</f>
        <v>3.8487033568900026E-5</v>
      </c>
    </row>
    <row r="42" spans="2:17">
      <c r="B42" s="87" t="s">
        <v>2395</v>
      </c>
      <c r="C42" s="97" t="s">
        <v>2275</v>
      </c>
      <c r="D42" s="84">
        <v>7127</v>
      </c>
      <c r="E42" s="84"/>
      <c r="F42" s="84" t="s">
        <v>1825</v>
      </c>
      <c r="G42" s="107">
        <v>43708</v>
      </c>
      <c r="H42" s="84" t="s">
        <v>2270</v>
      </c>
      <c r="I42" s="94">
        <v>7.0700000000000012</v>
      </c>
      <c r="J42" s="97" t="s">
        <v>176</v>
      </c>
      <c r="K42" s="98">
        <v>3.1E-2</v>
      </c>
      <c r="L42" s="98">
        <v>1.5600000000000001E-2</v>
      </c>
      <c r="M42" s="94">
        <v>733228.0199999999</v>
      </c>
      <c r="N42" s="96">
        <v>112.08</v>
      </c>
      <c r="O42" s="94">
        <v>821.80191999999977</v>
      </c>
      <c r="P42" s="95">
        <f t="shared" si="1"/>
        <v>2.8041954259345209E-2</v>
      </c>
      <c r="Q42" s="95">
        <f>O42/'סכום נכסי הקרן'!$C$42</f>
        <v>6.2856874445958656E-4</v>
      </c>
    </row>
    <row r="43" spans="2:17">
      <c r="B43" s="87" t="s">
        <v>2395</v>
      </c>
      <c r="C43" s="97" t="s">
        <v>2275</v>
      </c>
      <c r="D43" s="84">
        <v>7128</v>
      </c>
      <c r="E43" s="84"/>
      <c r="F43" s="84" t="s">
        <v>1825</v>
      </c>
      <c r="G43" s="107">
        <v>43708</v>
      </c>
      <c r="H43" s="84" t="s">
        <v>2270</v>
      </c>
      <c r="I43" s="94">
        <v>7.1</v>
      </c>
      <c r="J43" s="97" t="s">
        <v>176</v>
      </c>
      <c r="K43" s="98">
        <v>2.4900000000000002E-2</v>
      </c>
      <c r="L43" s="98">
        <v>1.5699999999999999E-2</v>
      </c>
      <c r="M43" s="94">
        <v>311481.00999999995</v>
      </c>
      <c r="N43" s="96">
        <v>109.41</v>
      </c>
      <c r="O43" s="94">
        <v>340.79135999999994</v>
      </c>
      <c r="P43" s="95">
        <f t="shared" si="1"/>
        <v>1.1628660747227322E-2</v>
      </c>
      <c r="Q43" s="95">
        <f>O43/'סכום נכסי הקרן'!$C$42</f>
        <v>2.606598890373425E-4</v>
      </c>
    </row>
    <row r="44" spans="2:17">
      <c r="B44" s="87" t="s">
        <v>2395</v>
      </c>
      <c r="C44" s="97" t="s">
        <v>2275</v>
      </c>
      <c r="D44" s="84">
        <v>7130</v>
      </c>
      <c r="E44" s="84"/>
      <c r="F44" s="84" t="s">
        <v>1825</v>
      </c>
      <c r="G44" s="107">
        <v>43708</v>
      </c>
      <c r="H44" s="84" t="s">
        <v>2270</v>
      </c>
      <c r="I44" s="94">
        <v>7.47</v>
      </c>
      <c r="J44" s="97" t="s">
        <v>176</v>
      </c>
      <c r="K44" s="98">
        <v>3.6000000000000004E-2</v>
      </c>
      <c r="L44" s="98">
        <v>1.6199999999999999E-2</v>
      </c>
      <c r="M44" s="94">
        <v>194474.98</v>
      </c>
      <c r="N44" s="96">
        <v>116.53</v>
      </c>
      <c r="O44" s="94">
        <v>226.62169999999995</v>
      </c>
      <c r="P44" s="95">
        <f t="shared" si="1"/>
        <v>7.7329039892910598E-3</v>
      </c>
      <c r="Q44" s="95">
        <f>O44/'סכום נכסי הקרן'!$C$42</f>
        <v>1.7333534270192152E-4</v>
      </c>
    </row>
    <row r="45" spans="2:17">
      <c r="B45" s="87" t="s">
        <v>2396</v>
      </c>
      <c r="C45" s="97" t="s">
        <v>2274</v>
      </c>
      <c r="D45" s="84" t="s">
        <v>2285</v>
      </c>
      <c r="E45" s="84"/>
      <c r="F45" s="84" t="s">
        <v>1825</v>
      </c>
      <c r="G45" s="107">
        <v>42759</v>
      </c>
      <c r="H45" s="84" t="s">
        <v>2270</v>
      </c>
      <c r="I45" s="94">
        <v>3.83</v>
      </c>
      <c r="J45" s="97" t="s">
        <v>176</v>
      </c>
      <c r="K45" s="98">
        <v>2.5499999999999998E-2</v>
      </c>
      <c r="L45" s="98">
        <v>1.1300000000000001E-2</v>
      </c>
      <c r="M45" s="94">
        <v>97215.1</v>
      </c>
      <c r="N45" s="96">
        <v>105.99</v>
      </c>
      <c r="O45" s="94">
        <v>103.03828999999998</v>
      </c>
      <c r="P45" s="95">
        <f t="shared" si="1"/>
        <v>3.5159263379929157E-3</v>
      </c>
      <c r="Q45" s="95">
        <f>O45/'סכום נכסי הקרן'!$C$42</f>
        <v>7.8810534510022532E-5</v>
      </c>
    </row>
    <row r="46" spans="2:17">
      <c r="B46" s="87" t="s">
        <v>2396</v>
      </c>
      <c r="C46" s="97" t="s">
        <v>2274</v>
      </c>
      <c r="D46" s="84" t="s">
        <v>2286</v>
      </c>
      <c r="E46" s="84"/>
      <c r="F46" s="84" t="s">
        <v>1825</v>
      </c>
      <c r="G46" s="107">
        <v>42759</v>
      </c>
      <c r="H46" s="84" t="s">
        <v>2270</v>
      </c>
      <c r="I46" s="94">
        <v>3.7300000000000004</v>
      </c>
      <c r="J46" s="97" t="s">
        <v>176</v>
      </c>
      <c r="K46" s="98">
        <v>3.8800000000000001E-2</v>
      </c>
      <c r="L46" s="98">
        <v>1.9600000000000003E-2</v>
      </c>
      <c r="M46" s="94">
        <v>97215.1</v>
      </c>
      <c r="N46" s="96">
        <v>108.05</v>
      </c>
      <c r="O46" s="94">
        <v>105.04090999999997</v>
      </c>
      <c r="P46" s="95">
        <f t="shared" si="1"/>
        <v>3.5842607834014268E-3</v>
      </c>
      <c r="Q46" s="95">
        <f>O46/'סכום נכסי הקרן'!$C$42</f>
        <v>8.0342271426662556E-5</v>
      </c>
    </row>
    <row r="47" spans="2:17">
      <c r="B47" s="87" t="s">
        <v>2397</v>
      </c>
      <c r="C47" s="97" t="s">
        <v>2275</v>
      </c>
      <c r="D47" s="84" t="s">
        <v>2287</v>
      </c>
      <c r="E47" s="84"/>
      <c r="F47" s="84" t="s">
        <v>640</v>
      </c>
      <c r="G47" s="107">
        <v>43011</v>
      </c>
      <c r="H47" s="84" t="s">
        <v>172</v>
      </c>
      <c r="I47" s="94">
        <v>8.8099999999999987</v>
      </c>
      <c r="J47" s="97" t="s">
        <v>176</v>
      </c>
      <c r="K47" s="98">
        <v>3.9E-2</v>
      </c>
      <c r="L47" s="98">
        <v>2.459999999999999E-2</v>
      </c>
      <c r="M47" s="94">
        <v>18449.149999999998</v>
      </c>
      <c r="N47" s="96">
        <v>115.61</v>
      </c>
      <c r="O47" s="94">
        <v>21.329060000000002</v>
      </c>
      <c r="P47" s="95">
        <f t="shared" si="1"/>
        <v>7.2780132335883291E-4</v>
      </c>
      <c r="Q47" s="95">
        <f>O47/'סכום נכסי הקרן'!$C$42</f>
        <v>1.6313883112737429E-5</v>
      </c>
    </row>
    <row r="48" spans="2:17">
      <c r="B48" s="87" t="s">
        <v>2397</v>
      </c>
      <c r="C48" s="97" t="s">
        <v>2275</v>
      </c>
      <c r="D48" s="84" t="s">
        <v>2288</v>
      </c>
      <c r="E48" s="84"/>
      <c r="F48" s="84" t="s">
        <v>640</v>
      </c>
      <c r="G48" s="107">
        <v>43104</v>
      </c>
      <c r="H48" s="84" t="s">
        <v>172</v>
      </c>
      <c r="I48" s="94">
        <v>8.81</v>
      </c>
      <c r="J48" s="97" t="s">
        <v>176</v>
      </c>
      <c r="K48" s="98">
        <v>3.8199999999999998E-2</v>
      </c>
      <c r="L48" s="98">
        <v>2.7800000000000002E-2</v>
      </c>
      <c r="M48" s="94">
        <v>32840.62999999999</v>
      </c>
      <c r="N48" s="96">
        <v>109.45</v>
      </c>
      <c r="O48" s="94">
        <v>35.944059999999993</v>
      </c>
      <c r="P48" s="95">
        <f t="shared" si="1"/>
        <v>1.2265019853143686E-3</v>
      </c>
      <c r="Q48" s="95">
        <f>O48/'סכום נכסי הקרן'!$C$42</f>
        <v>2.7492406765099854E-5</v>
      </c>
    </row>
    <row r="49" spans="2:17">
      <c r="B49" s="87" t="s">
        <v>2397</v>
      </c>
      <c r="C49" s="97" t="s">
        <v>2275</v>
      </c>
      <c r="D49" s="84" t="s">
        <v>2289</v>
      </c>
      <c r="E49" s="84"/>
      <c r="F49" s="84" t="s">
        <v>640</v>
      </c>
      <c r="G49" s="107">
        <v>43194</v>
      </c>
      <c r="H49" s="84" t="s">
        <v>172</v>
      </c>
      <c r="I49" s="94">
        <v>8.8699999999999992</v>
      </c>
      <c r="J49" s="97" t="s">
        <v>176</v>
      </c>
      <c r="K49" s="98">
        <v>3.7900000000000003E-2</v>
      </c>
      <c r="L49" s="98">
        <v>2.3300000000000001E-2</v>
      </c>
      <c r="M49" s="94">
        <v>21202.849999999995</v>
      </c>
      <c r="N49" s="96">
        <v>113.78</v>
      </c>
      <c r="O49" s="94">
        <v>24.124609999999997</v>
      </c>
      <c r="P49" s="95">
        <f t="shared" si="1"/>
        <v>8.2319254029552787E-4</v>
      </c>
      <c r="Q49" s="95">
        <f>O49/'סכום נכסי הקרן'!$C$42</f>
        <v>1.8452105609922631E-5</v>
      </c>
    </row>
    <row r="50" spans="2:17">
      <c r="B50" s="87" t="s">
        <v>2397</v>
      </c>
      <c r="C50" s="97" t="s">
        <v>2275</v>
      </c>
      <c r="D50" s="84" t="s">
        <v>2290</v>
      </c>
      <c r="E50" s="84"/>
      <c r="F50" s="84" t="s">
        <v>640</v>
      </c>
      <c r="G50" s="107">
        <v>43285</v>
      </c>
      <c r="H50" s="84" t="s">
        <v>172</v>
      </c>
      <c r="I50" s="94">
        <v>8.84</v>
      </c>
      <c r="J50" s="97" t="s">
        <v>176</v>
      </c>
      <c r="K50" s="98">
        <v>4.0099999999999997E-2</v>
      </c>
      <c r="L50" s="98">
        <v>2.35E-2</v>
      </c>
      <c r="M50" s="94">
        <v>28147.769999999997</v>
      </c>
      <c r="N50" s="96">
        <v>114.37</v>
      </c>
      <c r="O50" s="94">
        <v>32.192589999999996</v>
      </c>
      <c r="P50" s="95">
        <f t="shared" si="1"/>
        <v>1.0984923669560837E-3</v>
      </c>
      <c r="Q50" s="95">
        <f>O50/'סכום נכסי הקרן'!$C$42</f>
        <v>2.4623033099268309E-5</v>
      </c>
    </row>
    <row r="51" spans="2:17">
      <c r="B51" s="87" t="s">
        <v>2397</v>
      </c>
      <c r="C51" s="97" t="s">
        <v>2275</v>
      </c>
      <c r="D51" s="84" t="s">
        <v>2291</v>
      </c>
      <c r="E51" s="84"/>
      <c r="F51" s="84" t="s">
        <v>640</v>
      </c>
      <c r="G51" s="107">
        <v>43377</v>
      </c>
      <c r="H51" s="84" t="s">
        <v>172</v>
      </c>
      <c r="I51" s="94">
        <v>8.82</v>
      </c>
      <c r="J51" s="97" t="s">
        <v>176</v>
      </c>
      <c r="K51" s="98">
        <v>3.9699999999999999E-2</v>
      </c>
      <c r="L51" s="98">
        <v>2.5099999999999997E-2</v>
      </c>
      <c r="M51" s="94">
        <v>56326.639999999992</v>
      </c>
      <c r="N51" s="96">
        <v>112.21</v>
      </c>
      <c r="O51" s="94">
        <v>63.204129999999992</v>
      </c>
      <c r="P51" s="95">
        <f t="shared" si="1"/>
        <v>2.1566843290676523E-3</v>
      </c>
      <c r="Q51" s="95">
        <f>O51/'סכום נכסי הקרן'!$C$42</f>
        <v>4.8342720638521383E-5</v>
      </c>
    </row>
    <row r="52" spans="2:17">
      <c r="B52" s="87" t="s">
        <v>2397</v>
      </c>
      <c r="C52" s="97" t="s">
        <v>2275</v>
      </c>
      <c r="D52" s="84" t="s">
        <v>2292</v>
      </c>
      <c r="E52" s="84"/>
      <c r="F52" s="84" t="s">
        <v>640</v>
      </c>
      <c r="G52" s="107">
        <v>43469</v>
      </c>
      <c r="H52" s="84" t="s">
        <v>172</v>
      </c>
      <c r="I52" s="94">
        <v>10.52</v>
      </c>
      <c r="J52" s="97" t="s">
        <v>176</v>
      </c>
      <c r="K52" s="98">
        <v>4.1700000000000001E-2</v>
      </c>
      <c r="L52" s="98">
        <v>0.02</v>
      </c>
      <c r="M52" s="94">
        <v>39612.709999999992</v>
      </c>
      <c r="N52" s="96">
        <v>122.47</v>
      </c>
      <c r="O52" s="94">
        <v>48.513690000000004</v>
      </c>
      <c r="P52" s="95">
        <f t="shared" si="1"/>
        <v>1.6554094640373359E-3</v>
      </c>
      <c r="Q52" s="95">
        <f>O52/'סכום נכסי הקרן'!$C$42</f>
        <v>3.710649545866431E-5</v>
      </c>
    </row>
    <row r="53" spans="2:17">
      <c r="B53" s="87" t="s">
        <v>2397</v>
      </c>
      <c r="C53" s="97" t="s">
        <v>2275</v>
      </c>
      <c r="D53" s="84" t="s">
        <v>2293</v>
      </c>
      <c r="E53" s="84"/>
      <c r="F53" s="84" t="s">
        <v>640</v>
      </c>
      <c r="G53" s="107">
        <v>43559</v>
      </c>
      <c r="H53" s="84" t="s">
        <v>172</v>
      </c>
      <c r="I53" s="94">
        <v>10.500000000000002</v>
      </c>
      <c r="J53" s="97" t="s">
        <v>176</v>
      </c>
      <c r="K53" s="98">
        <v>3.7200000000000004E-2</v>
      </c>
      <c r="L53" s="98">
        <v>2.3900000000000001E-2</v>
      </c>
      <c r="M53" s="94">
        <v>95008.429999999978</v>
      </c>
      <c r="N53" s="96">
        <v>112.99</v>
      </c>
      <c r="O53" s="94">
        <v>107.35001999999997</v>
      </c>
      <c r="P53" s="95">
        <f t="shared" si="1"/>
        <v>3.6630534406390698E-3</v>
      </c>
      <c r="Q53" s="95">
        <f>O53/'סכום נכסי הקרן'!$C$42</f>
        <v>8.2108432271746834E-5</v>
      </c>
    </row>
    <row r="54" spans="2:17">
      <c r="B54" s="87" t="s">
        <v>2397</v>
      </c>
      <c r="C54" s="97" t="s">
        <v>2275</v>
      </c>
      <c r="D54" s="84" t="s">
        <v>2294</v>
      </c>
      <c r="E54" s="84"/>
      <c r="F54" s="84" t="s">
        <v>640</v>
      </c>
      <c r="G54" s="107">
        <v>42935</v>
      </c>
      <c r="H54" s="84" t="s">
        <v>172</v>
      </c>
      <c r="I54" s="94">
        <v>10.45</v>
      </c>
      <c r="J54" s="97" t="s">
        <v>176</v>
      </c>
      <c r="K54" s="98">
        <v>4.0800000000000003E-2</v>
      </c>
      <c r="L54" s="98">
        <v>2.35E-2</v>
      </c>
      <c r="M54" s="94">
        <v>86070.689999999988</v>
      </c>
      <c r="N54" s="96">
        <v>118.96</v>
      </c>
      <c r="O54" s="94">
        <v>102.38968999999999</v>
      </c>
      <c r="P54" s="95">
        <f t="shared" si="1"/>
        <v>3.4937944700938837E-3</v>
      </c>
      <c r="Q54" s="95">
        <f>O54/'סכום נכסי הקרן'!$C$42</f>
        <v>7.8314442109001517E-5</v>
      </c>
    </row>
    <row r="55" spans="2:17">
      <c r="B55" s="87" t="s">
        <v>2398</v>
      </c>
      <c r="C55" s="97" t="s">
        <v>2275</v>
      </c>
      <c r="D55" s="84" t="s">
        <v>2295</v>
      </c>
      <c r="E55" s="84"/>
      <c r="F55" s="84" t="s">
        <v>960</v>
      </c>
      <c r="G55" s="107">
        <v>42680</v>
      </c>
      <c r="H55" s="84" t="s">
        <v>2270</v>
      </c>
      <c r="I55" s="94">
        <v>3.6800000000000006</v>
      </c>
      <c r="J55" s="97" t="s">
        <v>176</v>
      </c>
      <c r="K55" s="98">
        <v>2.3E-2</v>
      </c>
      <c r="L55" s="98">
        <v>1.5700000000000002E-2</v>
      </c>
      <c r="M55" s="94">
        <v>3194.8399999999992</v>
      </c>
      <c r="N55" s="96">
        <v>105.32</v>
      </c>
      <c r="O55" s="94">
        <v>3.3647999999999993</v>
      </c>
      <c r="P55" s="95">
        <f t="shared" si="1"/>
        <v>1.1481546269914382E-4</v>
      </c>
      <c r="Q55" s="95">
        <f>O55/'סכום נכסי הקרן'!$C$42</f>
        <v>2.5736227427621695E-6</v>
      </c>
    </row>
    <row r="56" spans="2:17">
      <c r="B56" s="87" t="s">
        <v>2398</v>
      </c>
      <c r="C56" s="97" t="s">
        <v>2275</v>
      </c>
      <c r="D56" s="84" t="s">
        <v>2296</v>
      </c>
      <c r="E56" s="84"/>
      <c r="F56" s="84" t="s">
        <v>960</v>
      </c>
      <c r="G56" s="107">
        <v>42680</v>
      </c>
      <c r="H56" s="84" t="s">
        <v>2270</v>
      </c>
      <c r="I56" s="94">
        <v>2.4800000000000004</v>
      </c>
      <c r="J56" s="97" t="s">
        <v>176</v>
      </c>
      <c r="K56" s="98">
        <v>2.35E-2</v>
      </c>
      <c r="L56" s="98">
        <v>2.1700000000000004E-2</v>
      </c>
      <c r="M56" s="94">
        <v>6396.9799999999987</v>
      </c>
      <c r="N56" s="96">
        <v>100.59</v>
      </c>
      <c r="O56" s="94">
        <v>6.4347199999999987</v>
      </c>
      <c r="P56" s="95">
        <f t="shared" si="1"/>
        <v>2.1956887605190047E-4</v>
      </c>
      <c r="Q56" s="95">
        <f>O56/'סכום נכסי הקרן'!$C$42</f>
        <v>4.9217016569503649E-6</v>
      </c>
    </row>
    <row r="57" spans="2:17">
      <c r="B57" s="87" t="s">
        <v>2398</v>
      </c>
      <c r="C57" s="97" t="s">
        <v>2275</v>
      </c>
      <c r="D57" s="84" t="s">
        <v>2297</v>
      </c>
      <c r="E57" s="84"/>
      <c r="F57" s="84" t="s">
        <v>960</v>
      </c>
      <c r="G57" s="107">
        <v>42680</v>
      </c>
      <c r="H57" s="84" t="s">
        <v>2270</v>
      </c>
      <c r="I57" s="94">
        <v>3.6300000000000003</v>
      </c>
      <c r="J57" s="97" t="s">
        <v>176</v>
      </c>
      <c r="K57" s="98">
        <v>3.3700000000000001E-2</v>
      </c>
      <c r="L57" s="98">
        <v>2.6400000000000007E-2</v>
      </c>
      <c r="M57" s="94">
        <v>1629.9999999999998</v>
      </c>
      <c r="N57" s="96">
        <v>102.91</v>
      </c>
      <c r="O57" s="94">
        <v>1.6774399999999996</v>
      </c>
      <c r="P57" s="95">
        <f t="shared" si="1"/>
        <v>5.7238483639459044E-5</v>
      </c>
      <c r="Q57" s="95">
        <f>O57/'סכום נכסי הקרן'!$C$42</f>
        <v>1.2830176336242789E-6</v>
      </c>
    </row>
    <row r="58" spans="2:17">
      <c r="B58" s="87" t="s">
        <v>2398</v>
      </c>
      <c r="C58" s="97" t="s">
        <v>2275</v>
      </c>
      <c r="D58" s="84" t="s">
        <v>2298</v>
      </c>
      <c r="E58" s="84"/>
      <c r="F58" s="84" t="s">
        <v>960</v>
      </c>
      <c r="G58" s="107">
        <v>42717</v>
      </c>
      <c r="H58" s="84" t="s">
        <v>2270</v>
      </c>
      <c r="I58" s="94">
        <v>3.3400000000000003</v>
      </c>
      <c r="J58" s="97" t="s">
        <v>176</v>
      </c>
      <c r="K58" s="98">
        <v>3.85E-2</v>
      </c>
      <c r="L58" s="98">
        <v>3.32E-2</v>
      </c>
      <c r="M58" s="94">
        <v>429.22</v>
      </c>
      <c r="N58" s="96">
        <v>102.08</v>
      </c>
      <c r="O58" s="94">
        <v>0.43814999999999993</v>
      </c>
      <c r="P58" s="95">
        <f t="shared" si="1"/>
        <v>1.4950783102006022E-5</v>
      </c>
      <c r="Q58" s="95">
        <f>O58/'סכום נכסי הקרן'!$C$42</f>
        <v>3.3512624962590484E-7</v>
      </c>
    </row>
    <row r="59" spans="2:17">
      <c r="B59" s="87" t="s">
        <v>2398</v>
      </c>
      <c r="C59" s="97" t="s">
        <v>2275</v>
      </c>
      <c r="D59" s="84" t="s">
        <v>2299</v>
      </c>
      <c r="E59" s="84"/>
      <c r="F59" s="84" t="s">
        <v>960</v>
      </c>
      <c r="G59" s="107">
        <v>42710</v>
      </c>
      <c r="H59" s="84" t="s">
        <v>2270</v>
      </c>
      <c r="I59" s="94">
        <v>3.34</v>
      </c>
      <c r="J59" s="97" t="s">
        <v>176</v>
      </c>
      <c r="K59" s="98">
        <v>3.8399999999999997E-2</v>
      </c>
      <c r="L59" s="98">
        <v>3.3100000000000004E-2</v>
      </c>
      <c r="M59" s="94">
        <v>1282.8999999999999</v>
      </c>
      <c r="N59" s="96">
        <v>102.08</v>
      </c>
      <c r="O59" s="94">
        <v>1.3095799999999997</v>
      </c>
      <c r="P59" s="95">
        <f t="shared" si="1"/>
        <v>4.4686172622903221E-5</v>
      </c>
      <c r="Q59" s="95">
        <f>O59/'סכום נכסי הקרן'!$C$42</f>
        <v>1.0016538491043992E-6</v>
      </c>
    </row>
    <row r="60" spans="2:17">
      <c r="B60" s="87" t="s">
        <v>2398</v>
      </c>
      <c r="C60" s="97" t="s">
        <v>2275</v>
      </c>
      <c r="D60" s="84" t="s">
        <v>2300</v>
      </c>
      <c r="E60" s="84"/>
      <c r="F60" s="84" t="s">
        <v>960</v>
      </c>
      <c r="G60" s="107">
        <v>42680</v>
      </c>
      <c r="H60" s="84" t="s">
        <v>2270</v>
      </c>
      <c r="I60" s="94">
        <v>4.59</v>
      </c>
      <c r="J60" s="97" t="s">
        <v>176</v>
      </c>
      <c r="K60" s="98">
        <v>3.6699999999999997E-2</v>
      </c>
      <c r="L60" s="98">
        <v>2.7300000000000001E-2</v>
      </c>
      <c r="M60" s="94">
        <v>5505.2099999999991</v>
      </c>
      <c r="N60" s="96">
        <v>104.69</v>
      </c>
      <c r="O60" s="94">
        <v>5.7634099999999986</v>
      </c>
      <c r="P60" s="95">
        <f t="shared" si="1"/>
        <v>1.9666208567370197E-4</v>
      </c>
      <c r="Q60" s="95">
        <f>O60/'סכום נכסי הקרן'!$C$42</f>
        <v>4.4082391380952555E-6</v>
      </c>
    </row>
    <row r="61" spans="2:17">
      <c r="B61" s="87" t="s">
        <v>2398</v>
      </c>
      <c r="C61" s="97" t="s">
        <v>2275</v>
      </c>
      <c r="D61" s="84" t="s">
        <v>2301</v>
      </c>
      <c r="E61" s="84"/>
      <c r="F61" s="84" t="s">
        <v>960</v>
      </c>
      <c r="G61" s="107">
        <v>42680</v>
      </c>
      <c r="H61" s="84" t="s">
        <v>2270</v>
      </c>
      <c r="I61" s="94">
        <v>2.4699999999999998</v>
      </c>
      <c r="J61" s="97" t="s">
        <v>176</v>
      </c>
      <c r="K61" s="98">
        <v>3.1800000000000002E-2</v>
      </c>
      <c r="L61" s="98">
        <v>2.6999999999999996E-2</v>
      </c>
      <c r="M61" s="94">
        <v>6519.31</v>
      </c>
      <c r="N61" s="96">
        <v>101.4</v>
      </c>
      <c r="O61" s="94">
        <v>6.6105799999999988</v>
      </c>
      <c r="P61" s="95">
        <f t="shared" si="1"/>
        <v>2.2556966280602299E-4</v>
      </c>
      <c r="Q61" s="95">
        <f>O61/'סכום נכסי הקרן'!$C$42</f>
        <v>5.056211076690663E-6</v>
      </c>
    </row>
    <row r="62" spans="2:17">
      <c r="B62" s="87" t="s">
        <v>2399</v>
      </c>
      <c r="C62" s="97" t="s">
        <v>2274</v>
      </c>
      <c r="D62" s="84" t="s">
        <v>2302</v>
      </c>
      <c r="E62" s="84"/>
      <c r="F62" s="84" t="s">
        <v>960</v>
      </c>
      <c r="G62" s="107">
        <v>42884</v>
      </c>
      <c r="H62" s="84" t="s">
        <v>2270</v>
      </c>
      <c r="I62" s="94">
        <v>0.90999999999999981</v>
      </c>
      <c r="J62" s="97" t="s">
        <v>176</v>
      </c>
      <c r="K62" s="98">
        <v>2.2099999999999998E-2</v>
      </c>
      <c r="L62" s="98">
        <v>1.67E-2</v>
      </c>
      <c r="M62" s="94">
        <v>4145.6400000000003</v>
      </c>
      <c r="N62" s="96">
        <v>100.69</v>
      </c>
      <c r="O62" s="94">
        <v>4.1742400000000002</v>
      </c>
      <c r="P62" s="95">
        <f t="shared" si="1"/>
        <v>1.4243559706885229E-4</v>
      </c>
      <c r="Q62" s="95">
        <f>O62/'סכום נכסי הקרן'!$C$42</f>
        <v>3.1927362689454237E-6</v>
      </c>
    </row>
    <row r="63" spans="2:17">
      <c r="B63" s="87" t="s">
        <v>2399</v>
      </c>
      <c r="C63" s="97" t="s">
        <v>2274</v>
      </c>
      <c r="D63" s="84" t="s">
        <v>2303</v>
      </c>
      <c r="E63" s="84"/>
      <c r="F63" s="84" t="s">
        <v>960</v>
      </c>
      <c r="G63" s="107">
        <v>43006</v>
      </c>
      <c r="H63" s="84" t="s">
        <v>2270</v>
      </c>
      <c r="I63" s="94">
        <v>1.1100000000000001</v>
      </c>
      <c r="J63" s="97" t="s">
        <v>176</v>
      </c>
      <c r="K63" s="98">
        <v>2.0799999999999999E-2</v>
      </c>
      <c r="L63" s="98">
        <v>1.84E-2</v>
      </c>
      <c r="M63" s="94">
        <v>4737.8799999999992</v>
      </c>
      <c r="N63" s="96">
        <v>100.28</v>
      </c>
      <c r="O63" s="94">
        <v>4.7511499999999991</v>
      </c>
      <c r="P63" s="95">
        <f t="shared" si="1"/>
        <v>1.6212122135135436E-4</v>
      </c>
      <c r="Q63" s="95">
        <f>O63/'סכום נכסי הקרן'!$C$42</f>
        <v>3.6339953917839046E-6</v>
      </c>
    </row>
    <row r="64" spans="2:17">
      <c r="B64" s="87" t="s">
        <v>2399</v>
      </c>
      <c r="C64" s="97" t="s">
        <v>2274</v>
      </c>
      <c r="D64" s="84" t="s">
        <v>2304</v>
      </c>
      <c r="E64" s="84"/>
      <c r="F64" s="84" t="s">
        <v>960</v>
      </c>
      <c r="G64" s="107">
        <v>43321</v>
      </c>
      <c r="H64" s="84" t="s">
        <v>2270</v>
      </c>
      <c r="I64" s="94">
        <v>1.46</v>
      </c>
      <c r="J64" s="97" t="s">
        <v>176</v>
      </c>
      <c r="K64" s="98">
        <v>2.3980000000000001E-2</v>
      </c>
      <c r="L64" s="98">
        <v>1.61E-2</v>
      </c>
      <c r="M64" s="94">
        <v>253011.85999999996</v>
      </c>
      <c r="N64" s="96">
        <v>101.5</v>
      </c>
      <c r="O64" s="94">
        <v>256.80704999999995</v>
      </c>
      <c r="P64" s="95">
        <f t="shared" si="1"/>
        <v>8.7629042647860683E-3</v>
      </c>
      <c r="Q64" s="95">
        <f>O64/'סכום נכסי הקרן'!$C$42</f>
        <v>1.964231052013973E-4</v>
      </c>
    </row>
    <row r="65" spans="2:17">
      <c r="B65" s="87" t="s">
        <v>2399</v>
      </c>
      <c r="C65" s="97" t="s">
        <v>2274</v>
      </c>
      <c r="D65" s="84" t="s">
        <v>2305</v>
      </c>
      <c r="E65" s="84"/>
      <c r="F65" s="84" t="s">
        <v>960</v>
      </c>
      <c r="G65" s="107">
        <v>43343</v>
      </c>
      <c r="H65" s="84" t="s">
        <v>2270</v>
      </c>
      <c r="I65" s="94">
        <v>1.5099999999999998</v>
      </c>
      <c r="J65" s="97" t="s">
        <v>176</v>
      </c>
      <c r="K65" s="98">
        <v>2.3789999999999999E-2</v>
      </c>
      <c r="L65" s="98">
        <v>1.7100000000000001E-2</v>
      </c>
      <c r="M65" s="94">
        <v>253011.85999999996</v>
      </c>
      <c r="N65" s="96">
        <v>101.22</v>
      </c>
      <c r="O65" s="94">
        <v>256.09861999999998</v>
      </c>
      <c r="P65" s="95">
        <f t="shared" si="1"/>
        <v>8.7387308463838E-3</v>
      </c>
      <c r="Q65" s="95">
        <f>O65/'סכום נכסי הקרן'!$C$42</f>
        <v>1.9588125083868483E-4</v>
      </c>
    </row>
    <row r="66" spans="2:17">
      <c r="B66" s="87" t="s">
        <v>2399</v>
      </c>
      <c r="C66" s="97" t="s">
        <v>2274</v>
      </c>
      <c r="D66" s="84" t="s">
        <v>2306</v>
      </c>
      <c r="E66" s="84"/>
      <c r="F66" s="84" t="s">
        <v>960</v>
      </c>
      <c r="G66" s="107">
        <v>42828</v>
      </c>
      <c r="H66" s="84" t="s">
        <v>2270</v>
      </c>
      <c r="I66" s="94">
        <v>0.75</v>
      </c>
      <c r="J66" s="97" t="s">
        <v>176</v>
      </c>
      <c r="K66" s="98">
        <v>2.2700000000000001E-2</v>
      </c>
      <c r="L66" s="98">
        <v>1.61E-2</v>
      </c>
      <c r="M66" s="94">
        <v>4145.6400000000003</v>
      </c>
      <c r="N66" s="96">
        <v>101.06</v>
      </c>
      <c r="O66" s="94">
        <v>4.1895799999999994</v>
      </c>
      <c r="P66" s="95">
        <f t="shared" si="1"/>
        <v>1.4295903655940292E-4</v>
      </c>
      <c r="Q66" s="95">
        <f>O66/'סכום נכסי הקרן'!$C$42</f>
        <v>3.2044693207981249E-6</v>
      </c>
    </row>
    <row r="67" spans="2:17">
      <c r="B67" s="87" t="s">
        <v>2399</v>
      </c>
      <c r="C67" s="97" t="s">
        <v>2274</v>
      </c>
      <c r="D67" s="84" t="s">
        <v>2307</v>
      </c>
      <c r="E67" s="84"/>
      <c r="F67" s="84" t="s">
        <v>960</v>
      </c>
      <c r="G67" s="107">
        <v>42859</v>
      </c>
      <c r="H67" s="84" t="s">
        <v>2270</v>
      </c>
      <c r="I67" s="94">
        <v>0.84000000000000008</v>
      </c>
      <c r="J67" s="97" t="s">
        <v>176</v>
      </c>
      <c r="K67" s="98">
        <v>2.2799999999999997E-2</v>
      </c>
      <c r="L67" s="98">
        <v>1.6000000000000004E-2</v>
      </c>
      <c r="M67" s="94">
        <v>4145.6400000000003</v>
      </c>
      <c r="N67" s="96">
        <v>100.93</v>
      </c>
      <c r="O67" s="94">
        <v>4.1841899999999983</v>
      </c>
      <c r="P67" s="95">
        <f t="shared" si="1"/>
        <v>1.4277511616474396E-4</v>
      </c>
      <c r="Q67" s="95">
        <f>O67/'סכום נכסי הקרן'!$C$42</f>
        <v>3.2003466904535309E-6</v>
      </c>
    </row>
    <row r="68" spans="2:17">
      <c r="B68" s="87" t="s">
        <v>2399</v>
      </c>
      <c r="C68" s="97" t="s">
        <v>2274</v>
      </c>
      <c r="D68" s="84" t="s">
        <v>2308</v>
      </c>
      <c r="E68" s="84"/>
      <c r="F68" s="84" t="s">
        <v>960</v>
      </c>
      <c r="G68" s="107">
        <v>43614</v>
      </c>
      <c r="H68" s="84" t="s">
        <v>2270</v>
      </c>
      <c r="I68" s="94">
        <v>1.8699999999999999</v>
      </c>
      <c r="J68" s="97" t="s">
        <v>176</v>
      </c>
      <c r="K68" s="98">
        <v>2.427E-2</v>
      </c>
      <c r="L68" s="98">
        <v>1.8499999999999999E-2</v>
      </c>
      <c r="M68" s="94">
        <v>316264.81999999995</v>
      </c>
      <c r="N68" s="96">
        <v>101.31</v>
      </c>
      <c r="O68" s="94">
        <v>320.40787999999992</v>
      </c>
      <c r="P68" s="95">
        <f t="shared" si="1"/>
        <v>1.0933124998410529E-2</v>
      </c>
      <c r="Q68" s="95">
        <f>O68/'סכום נכסי הקרן'!$C$42</f>
        <v>2.4506924837381484E-4</v>
      </c>
    </row>
    <row r="69" spans="2:17">
      <c r="B69" s="87" t="s">
        <v>2400</v>
      </c>
      <c r="C69" s="97" t="s">
        <v>2275</v>
      </c>
      <c r="D69" s="84" t="s">
        <v>2309</v>
      </c>
      <c r="E69" s="84"/>
      <c r="F69" s="84" t="s">
        <v>966</v>
      </c>
      <c r="G69" s="107">
        <v>43093</v>
      </c>
      <c r="H69" s="84" t="s">
        <v>2270</v>
      </c>
      <c r="I69" s="94">
        <v>3.92</v>
      </c>
      <c r="J69" s="97" t="s">
        <v>176</v>
      </c>
      <c r="K69" s="98">
        <v>2.6089999999999999E-2</v>
      </c>
      <c r="L69" s="98">
        <v>2.4799999999999999E-2</v>
      </c>
      <c r="M69" s="94">
        <v>103949.94999999998</v>
      </c>
      <c r="N69" s="96">
        <v>104.22</v>
      </c>
      <c r="O69" s="94">
        <v>108.33663999999999</v>
      </c>
      <c r="P69" s="95">
        <f t="shared" si="1"/>
        <v>3.6967194034922056E-3</v>
      </c>
      <c r="Q69" s="95">
        <f>O69/'סכום נכסי הקרן'!$C$42</f>
        <v>8.2863064841428257E-5</v>
      </c>
    </row>
    <row r="70" spans="2:17">
      <c r="B70" s="87" t="s">
        <v>2400</v>
      </c>
      <c r="C70" s="97" t="s">
        <v>2275</v>
      </c>
      <c r="D70" s="84" t="s">
        <v>2310</v>
      </c>
      <c r="E70" s="84"/>
      <c r="F70" s="84" t="s">
        <v>966</v>
      </c>
      <c r="G70" s="107">
        <v>43374</v>
      </c>
      <c r="H70" s="84" t="s">
        <v>2270</v>
      </c>
      <c r="I70" s="94">
        <v>3.9100000000000006</v>
      </c>
      <c r="J70" s="97" t="s">
        <v>176</v>
      </c>
      <c r="K70" s="98">
        <v>2.6849999999999999E-2</v>
      </c>
      <c r="L70" s="98">
        <v>2.4400000000000005E-2</v>
      </c>
      <c r="M70" s="94">
        <v>145529.93</v>
      </c>
      <c r="N70" s="96">
        <v>103.62</v>
      </c>
      <c r="O70" s="94">
        <v>150.79810999999995</v>
      </c>
      <c r="P70" s="95">
        <f t="shared" si="1"/>
        <v>5.1456118562192062E-3</v>
      </c>
      <c r="Q70" s="95">
        <f>O70/'סכום נכסי הקרן'!$C$42</f>
        <v>1.153404200729765E-4</v>
      </c>
    </row>
    <row r="71" spans="2:17">
      <c r="B71" s="87" t="s">
        <v>2401</v>
      </c>
      <c r="C71" s="97" t="s">
        <v>2275</v>
      </c>
      <c r="D71" s="84" t="s">
        <v>2311</v>
      </c>
      <c r="E71" s="84"/>
      <c r="F71" s="84" t="s">
        <v>675</v>
      </c>
      <c r="G71" s="107">
        <v>43552</v>
      </c>
      <c r="H71" s="84" t="s">
        <v>172</v>
      </c>
      <c r="I71" s="94">
        <v>6.46</v>
      </c>
      <c r="J71" s="97" t="s">
        <v>176</v>
      </c>
      <c r="K71" s="98">
        <v>3.5499999999999997E-2</v>
      </c>
      <c r="L71" s="98">
        <v>3.5400000000000008E-2</v>
      </c>
      <c r="M71" s="94">
        <v>613557.87999999989</v>
      </c>
      <c r="N71" s="96">
        <v>101.23</v>
      </c>
      <c r="O71" s="94">
        <v>621.10466999999994</v>
      </c>
      <c r="P71" s="95">
        <f t="shared" si="1"/>
        <v>2.1193657890706444E-2</v>
      </c>
      <c r="Q71" s="95">
        <f>O71/'סכום נכסי הקרן'!$C$42</f>
        <v>4.7506214465875904E-4</v>
      </c>
    </row>
    <row r="72" spans="2:17">
      <c r="B72" s="87" t="s">
        <v>2402</v>
      </c>
      <c r="C72" s="97" t="s">
        <v>2275</v>
      </c>
      <c r="D72" s="84" t="s">
        <v>2312</v>
      </c>
      <c r="E72" s="84"/>
      <c r="F72" s="84" t="s">
        <v>683</v>
      </c>
      <c r="G72" s="107">
        <v>43301</v>
      </c>
      <c r="H72" s="84" t="s">
        <v>361</v>
      </c>
      <c r="I72" s="94">
        <v>1.3499999999999996</v>
      </c>
      <c r="J72" s="97" t="s">
        <v>175</v>
      </c>
      <c r="K72" s="98">
        <v>6.5111000000000002E-2</v>
      </c>
      <c r="L72" s="98">
        <v>6.6299999999999984E-2</v>
      </c>
      <c r="M72" s="94">
        <v>212179.33999999997</v>
      </c>
      <c r="N72" s="96">
        <v>101.19</v>
      </c>
      <c r="O72" s="94">
        <v>747.60030000000006</v>
      </c>
      <c r="P72" s="95">
        <f t="shared" si="1"/>
        <v>2.551000783360638E-2</v>
      </c>
      <c r="Q72" s="95">
        <f>O72/'סכום נכסי הקרן'!$C$42</f>
        <v>5.7181441232044149E-4</v>
      </c>
    </row>
    <row r="73" spans="2:17">
      <c r="B73" s="87" t="s">
        <v>2402</v>
      </c>
      <c r="C73" s="97" t="s">
        <v>2275</v>
      </c>
      <c r="D73" s="84" t="s">
        <v>2313</v>
      </c>
      <c r="E73" s="84"/>
      <c r="F73" s="84" t="s">
        <v>683</v>
      </c>
      <c r="G73" s="107">
        <v>43496</v>
      </c>
      <c r="H73" s="84" t="s">
        <v>361</v>
      </c>
      <c r="I73" s="94">
        <v>1.3299999999999998</v>
      </c>
      <c r="J73" s="97" t="s">
        <v>175</v>
      </c>
      <c r="K73" s="98">
        <v>6.5093999999999999E-2</v>
      </c>
      <c r="L73" s="98">
        <v>6.6500000000000017E-2</v>
      </c>
      <c r="M73" s="94">
        <v>104882.29999999999</v>
      </c>
      <c r="N73" s="96">
        <v>101.19</v>
      </c>
      <c r="O73" s="94">
        <v>369.54604999999992</v>
      </c>
      <c r="P73" s="95">
        <f t="shared" si="1"/>
        <v>1.2609843295111429E-2</v>
      </c>
      <c r="Q73" s="95">
        <f>O73/'סכום נכסי הקרן'!$C$42</f>
        <v>2.826533876539247E-4</v>
      </c>
    </row>
    <row r="74" spans="2:17">
      <c r="B74" s="87" t="s">
        <v>2402</v>
      </c>
      <c r="C74" s="97" t="s">
        <v>2275</v>
      </c>
      <c r="D74" s="84" t="s">
        <v>2314</v>
      </c>
      <c r="E74" s="84"/>
      <c r="F74" s="84" t="s">
        <v>683</v>
      </c>
      <c r="G74" s="107">
        <v>43738</v>
      </c>
      <c r="H74" s="84" t="s">
        <v>361</v>
      </c>
      <c r="I74" s="94">
        <v>1.3299999999999998</v>
      </c>
      <c r="J74" s="97" t="s">
        <v>175</v>
      </c>
      <c r="K74" s="98">
        <v>6.5093999999999999E-2</v>
      </c>
      <c r="L74" s="98">
        <v>6.7399999999999988E-2</v>
      </c>
      <c r="M74" s="94">
        <v>22336.04</v>
      </c>
      <c r="N74" s="96">
        <v>101.08</v>
      </c>
      <c r="O74" s="94">
        <v>78.614059999999995</v>
      </c>
      <c r="P74" s="95">
        <f t="shared" si="1"/>
        <v>2.6825100075957725E-3</v>
      </c>
      <c r="Q74" s="95">
        <f>O74/'סכום נכסי הקרן'!$C$42</f>
        <v>6.0129259604395448E-5</v>
      </c>
    </row>
    <row r="75" spans="2:17">
      <c r="B75" s="87" t="s">
        <v>2402</v>
      </c>
      <c r="C75" s="97" t="s">
        <v>2275</v>
      </c>
      <c r="D75" s="84">
        <v>6615</v>
      </c>
      <c r="E75" s="84"/>
      <c r="F75" s="84" t="s">
        <v>683</v>
      </c>
      <c r="G75" s="107">
        <v>43496</v>
      </c>
      <c r="H75" s="84" t="s">
        <v>361</v>
      </c>
      <c r="I75" s="94">
        <v>1.33</v>
      </c>
      <c r="J75" s="97" t="s">
        <v>175</v>
      </c>
      <c r="K75" s="98">
        <v>6.5093999999999999E-2</v>
      </c>
      <c r="L75" s="98">
        <v>6.7400000000000015E-2</v>
      </c>
      <c r="M75" s="94">
        <v>15650.819999999998</v>
      </c>
      <c r="N75" s="96">
        <v>101.08</v>
      </c>
      <c r="O75" s="94">
        <v>55.084679999999992</v>
      </c>
      <c r="P75" s="95">
        <f t="shared" si="1"/>
        <v>1.8796282161894536E-3</v>
      </c>
      <c r="Q75" s="95">
        <f>O75/'סכום נכסי הקרן'!$C$42</f>
        <v>4.2132425471284007E-5</v>
      </c>
    </row>
    <row r="76" spans="2:17">
      <c r="B76" s="87" t="s">
        <v>2402</v>
      </c>
      <c r="C76" s="97" t="s">
        <v>2275</v>
      </c>
      <c r="D76" s="84" t="s">
        <v>2315</v>
      </c>
      <c r="E76" s="84"/>
      <c r="F76" s="84" t="s">
        <v>683</v>
      </c>
      <c r="G76" s="107">
        <v>43496</v>
      </c>
      <c r="H76" s="84" t="s">
        <v>361</v>
      </c>
      <c r="I76" s="94">
        <v>1.3300000000000003</v>
      </c>
      <c r="J76" s="97" t="s">
        <v>175</v>
      </c>
      <c r="K76" s="98">
        <v>6.5093999999999999E-2</v>
      </c>
      <c r="L76" s="98">
        <v>6.7400000000000002E-2</v>
      </c>
      <c r="M76" s="94">
        <v>13522.559999999998</v>
      </c>
      <c r="N76" s="96">
        <v>101.08</v>
      </c>
      <c r="O76" s="94">
        <v>47.594059999999992</v>
      </c>
      <c r="P76" s="95">
        <f t="shared" si="1"/>
        <v>1.6240293689463899E-3</v>
      </c>
      <c r="Q76" s="95">
        <f>O76/'סכום נכסי הקרן'!$C$42</f>
        <v>3.6403101294694268E-5</v>
      </c>
    </row>
    <row r="77" spans="2:17">
      <c r="B77" s="87" t="s">
        <v>2402</v>
      </c>
      <c r="C77" s="97" t="s">
        <v>2275</v>
      </c>
      <c r="D77" s="84">
        <v>6719</v>
      </c>
      <c r="E77" s="84"/>
      <c r="F77" s="84" t="s">
        <v>683</v>
      </c>
      <c r="G77" s="107">
        <v>43487</v>
      </c>
      <c r="H77" s="84" t="s">
        <v>361</v>
      </c>
      <c r="I77" s="94">
        <v>1.3299999999999998</v>
      </c>
      <c r="J77" s="97" t="s">
        <v>175</v>
      </c>
      <c r="K77" s="98">
        <v>6.5093999999999999E-2</v>
      </c>
      <c r="L77" s="98">
        <v>6.7400000000000002E-2</v>
      </c>
      <c r="M77" s="94">
        <v>6265.14</v>
      </c>
      <c r="N77" s="96">
        <v>101.08</v>
      </c>
      <c r="O77" s="94">
        <v>22.050849999999993</v>
      </c>
      <c r="P77" s="95">
        <f t="shared" si="1"/>
        <v>7.5243061865769593E-4</v>
      </c>
      <c r="Q77" s="95">
        <f>O77/'סכום נכסי הקרן'!$C$42</f>
        <v>1.6865956091665828E-5</v>
      </c>
    </row>
    <row r="78" spans="2:17">
      <c r="B78" s="87" t="s">
        <v>2402</v>
      </c>
      <c r="C78" s="97" t="s">
        <v>2275</v>
      </c>
      <c r="D78" s="84">
        <v>6735</v>
      </c>
      <c r="E78" s="84"/>
      <c r="F78" s="84" t="s">
        <v>683</v>
      </c>
      <c r="G78" s="107">
        <v>43493</v>
      </c>
      <c r="H78" s="84" t="s">
        <v>361</v>
      </c>
      <c r="I78" s="94">
        <v>1.3299999999999996</v>
      </c>
      <c r="J78" s="97" t="s">
        <v>175</v>
      </c>
      <c r="K78" s="98">
        <v>6.5093999999999999E-2</v>
      </c>
      <c r="L78" s="98">
        <v>6.7399999999999988E-2</v>
      </c>
      <c r="M78" s="94">
        <v>15435.459999999997</v>
      </c>
      <c r="N78" s="96">
        <v>101.08</v>
      </c>
      <c r="O78" s="94">
        <v>54.326730000000005</v>
      </c>
      <c r="P78" s="95">
        <f t="shared" si="1"/>
        <v>1.8537650504878325E-3</v>
      </c>
      <c r="Q78" s="95">
        <f>O78/'סכום נכסי הקרן'!$C$42</f>
        <v>4.1552694920322124E-5</v>
      </c>
    </row>
    <row r="79" spans="2:17">
      <c r="B79" s="87" t="s">
        <v>2402</v>
      </c>
      <c r="C79" s="97" t="s">
        <v>2275</v>
      </c>
      <c r="D79" s="84">
        <v>6956</v>
      </c>
      <c r="E79" s="84"/>
      <c r="F79" s="84" t="s">
        <v>683</v>
      </c>
      <c r="G79" s="107">
        <v>43628</v>
      </c>
      <c r="H79" s="84" t="s">
        <v>361</v>
      </c>
      <c r="I79" s="94">
        <v>1.35</v>
      </c>
      <c r="J79" s="97" t="s">
        <v>175</v>
      </c>
      <c r="K79" s="98">
        <v>6.5093999999999999E-2</v>
      </c>
      <c r="L79" s="98">
        <v>6.7900000000000002E-2</v>
      </c>
      <c r="M79" s="94">
        <v>26651.449999999997</v>
      </c>
      <c r="N79" s="96">
        <v>101.08</v>
      </c>
      <c r="O79" s="94">
        <v>93.802609999999987</v>
      </c>
      <c r="P79" s="95">
        <f t="shared" si="1"/>
        <v>3.2007816421592175E-3</v>
      </c>
      <c r="Q79" s="95">
        <f>O79/'סכום נכסי הקרן'!$C$42</f>
        <v>7.1746472428212707E-5</v>
      </c>
    </row>
    <row r="80" spans="2:17">
      <c r="B80" s="87" t="s">
        <v>2402</v>
      </c>
      <c r="C80" s="97" t="s">
        <v>2275</v>
      </c>
      <c r="D80" s="84">
        <v>6829</v>
      </c>
      <c r="E80" s="84"/>
      <c r="F80" s="84" t="s">
        <v>683</v>
      </c>
      <c r="G80" s="107">
        <v>43738</v>
      </c>
      <c r="H80" s="84" t="s">
        <v>361</v>
      </c>
      <c r="I80" s="94">
        <v>1.3299999999999998</v>
      </c>
      <c r="J80" s="97" t="s">
        <v>175</v>
      </c>
      <c r="K80" s="98">
        <v>6.5093999999999999E-2</v>
      </c>
      <c r="L80" s="98">
        <v>6.7399999999999988E-2</v>
      </c>
      <c r="M80" s="94">
        <v>10809.889999999998</v>
      </c>
      <c r="N80" s="96">
        <v>101.08</v>
      </c>
      <c r="O80" s="94">
        <v>38.046529999999997</v>
      </c>
      <c r="P80" s="95">
        <f t="shared" si="1"/>
        <v>1.2982435645645675E-3</v>
      </c>
      <c r="Q80" s="95">
        <f>O80/'סכום נכסי הקרן'!$C$42</f>
        <v>2.9100515600090105E-5</v>
      </c>
    </row>
    <row r="81" spans="2:17">
      <c r="B81" s="87" t="s">
        <v>2402</v>
      </c>
      <c r="C81" s="97" t="s">
        <v>2275</v>
      </c>
      <c r="D81" s="84">
        <v>6886</v>
      </c>
      <c r="E81" s="84"/>
      <c r="F81" s="84" t="s">
        <v>683</v>
      </c>
      <c r="G81" s="107">
        <v>43578</v>
      </c>
      <c r="H81" s="84" t="s">
        <v>361</v>
      </c>
      <c r="I81" s="94">
        <v>1.3299999999999998</v>
      </c>
      <c r="J81" s="97" t="s">
        <v>175</v>
      </c>
      <c r="K81" s="98">
        <v>6.5111000000000002E-2</v>
      </c>
      <c r="L81" s="98">
        <v>6.7000000000000004E-2</v>
      </c>
      <c r="M81" s="94">
        <v>6987.4099999999989</v>
      </c>
      <c r="N81" s="96">
        <v>101.08</v>
      </c>
      <c r="O81" s="94">
        <v>24.592909999999996</v>
      </c>
      <c r="P81" s="95">
        <f t="shared" si="1"/>
        <v>8.3917211744186906E-4</v>
      </c>
      <c r="Q81" s="95">
        <f>O81/'סכום נכסי הקרן'!$C$42</f>
        <v>1.881029258401783E-5</v>
      </c>
    </row>
    <row r="82" spans="2:17">
      <c r="B82" s="87" t="s">
        <v>2402</v>
      </c>
      <c r="C82" s="97" t="s">
        <v>2275</v>
      </c>
      <c r="D82" s="84">
        <v>6889</v>
      </c>
      <c r="E82" s="84"/>
      <c r="F82" s="84" t="s">
        <v>683</v>
      </c>
      <c r="G82" s="107">
        <v>43584</v>
      </c>
      <c r="H82" s="84" t="s">
        <v>361</v>
      </c>
      <c r="I82" s="94">
        <v>1.3499999999999999</v>
      </c>
      <c r="J82" s="97" t="s">
        <v>175</v>
      </c>
      <c r="K82" s="98">
        <v>6.5111000000000002E-2</v>
      </c>
      <c r="L82" s="98">
        <v>6.7199999999999982E-2</v>
      </c>
      <c r="M82" s="94">
        <v>13357.649999999998</v>
      </c>
      <c r="N82" s="96">
        <v>101.08</v>
      </c>
      <c r="O82" s="94">
        <v>47.013690000000004</v>
      </c>
      <c r="P82" s="95">
        <f t="shared" si="1"/>
        <v>1.6042256807370756E-3</v>
      </c>
      <c r="Q82" s="95">
        <f>O82/'סכום נכסי הקרן'!$C$42</f>
        <v>3.5959195733823829E-5</v>
      </c>
    </row>
    <row r="83" spans="2:17">
      <c r="B83" s="87" t="s">
        <v>2402</v>
      </c>
      <c r="C83" s="97" t="s">
        <v>2275</v>
      </c>
      <c r="D83" s="84">
        <v>6926</v>
      </c>
      <c r="E83" s="84"/>
      <c r="F83" s="84" t="s">
        <v>683</v>
      </c>
      <c r="G83" s="107">
        <v>43738</v>
      </c>
      <c r="H83" s="84" t="s">
        <v>361</v>
      </c>
      <c r="I83" s="94">
        <v>1.3500000000000003</v>
      </c>
      <c r="J83" s="97" t="s">
        <v>175</v>
      </c>
      <c r="K83" s="98">
        <v>6.5111000000000002E-2</v>
      </c>
      <c r="L83" s="98">
        <v>6.7199999999999996E-2</v>
      </c>
      <c r="M83" s="94">
        <v>5888.1299999999992</v>
      </c>
      <c r="N83" s="96">
        <v>101.08</v>
      </c>
      <c r="O83" s="94">
        <v>20.723919999999996</v>
      </c>
      <c r="P83" s="95">
        <f t="shared" si="1"/>
        <v>7.0715242027461975E-4</v>
      </c>
      <c r="Q83" s="95">
        <f>O83/'סכום נכסי הקרן'!$C$42</f>
        <v>1.5851031809077444E-5</v>
      </c>
    </row>
    <row r="84" spans="2:17">
      <c r="B84" s="87" t="s">
        <v>2402</v>
      </c>
      <c r="C84" s="97" t="s">
        <v>2275</v>
      </c>
      <c r="D84" s="84" t="s">
        <v>2316</v>
      </c>
      <c r="E84" s="84"/>
      <c r="F84" s="84" t="s">
        <v>683</v>
      </c>
      <c r="G84" s="107">
        <v>43706</v>
      </c>
      <c r="H84" s="84" t="s">
        <v>361</v>
      </c>
      <c r="I84" s="94">
        <v>1.34</v>
      </c>
      <c r="J84" s="97" t="s">
        <v>175</v>
      </c>
      <c r="K84" s="98">
        <v>6.3948000000000005E-2</v>
      </c>
      <c r="L84" s="98">
        <v>6.6400000000000001E-2</v>
      </c>
      <c r="M84" s="94">
        <v>3232.9699999999993</v>
      </c>
      <c r="N84" s="96">
        <v>100.56</v>
      </c>
      <c r="O84" s="94">
        <v>11.320219999999997</v>
      </c>
      <c r="P84" s="95">
        <f t="shared" si="1"/>
        <v>3.8627445826084814E-4</v>
      </c>
      <c r="Q84" s="95">
        <f>O84/'סכום נכסי הקרן'!$C$42</f>
        <v>8.658456860755816E-6</v>
      </c>
    </row>
    <row r="85" spans="2:17">
      <c r="B85" s="87" t="s">
        <v>2402</v>
      </c>
      <c r="C85" s="97" t="s">
        <v>2275</v>
      </c>
      <c r="D85" s="84">
        <v>7007</v>
      </c>
      <c r="E85" s="84"/>
      <c r="F85" s="84" t="s">
        <v>683</v>
      </c>
      <c r="G85" s="107">
        <v>43738</v>
      </c>
      <c r="H85" s="84" t="s">
        <v>361</v>
      </c>
      <c r="I85" s="94">
        <v>1.3300000000000003</v>
      </c>
      <c r="J85" s="97" t="s">
        <v>175</v>
      </c>
      <c r="K85" s="98">
        <v>6.5093999999999999E-2</v>
      </c>
      <c r="L85" s="98">
        <v>6.770000000000001E-2</v>
      </c>
      <c r="M85" s="94">
        <v>10575.399999999998</v>
      </c>
      <c r="N85" s="96">
        <v>101.08</v>
      </c>
      <c r="O85" s="94">
        <v>37.221219999999995</v>
      </c>
      <c r="P85" s="95">
        <f t="shared" si="1"/>
        <v>1.2700819057675423E-3</v>
      </c>
      <c r="Q85" s="95">
        <f>O85/'סכום נכסי הקרן'!$C$42</f>
        <v>2.8469263642818038E-5</v>
      </c>
    </row>
    <row r="86" spans="2:17">
      <c r="B86" s="87" t="s">
        <v>2402</v>
      </c>
      <c r="C86" s="97" t="s">
        <v>2275</v>
      </c>
      <c r="D86" s="84" t="s">
        <v>2317</v>
      </c>
      <c r="E86" s="84"/>
      <c r="F86" s="84" t="s">
        <v>683</v>
      </c>
      <c r="G86" s="107">
        <v>43669</v>
      </c>
      <c r="H86" s="84" t="s">
        <v>361</v>
      </c>
      <c r="I86" s="94">
        <v>1.3299999999999998</v>
      </c>
      <c r="J86" s="97" t="s">
        <v>175</v>
      </c>
      <c r="K86" s="98">
        <v>6.5093999999999999E-2</v>
      </c>
      <c r="L86" s="98">
        <v>6.7699999999999982E-2</v>
      </c>
      <c r="M86" s="94">
        <v>413.36999999999995</v>
      </c>
      <c r="N86" s="96">
        <v>101.08</v>
      </c>
      <c r="O86" s="94">
        <v>1.45489</v>
      </c>
      <c r="P86" s="95">
        <f t="shared" si="1"/>
        <v>4.9644516323810442E-5</v>
      </c>
      <c r="Q86" s="95">
        <f>O86/'סכום נכסי הקרן'!$C$42</f>
        <v>1.112796597782113E-6</v>
      </c>
    </row>
    <row r="87" spans="2:17">
      <c r="B87" s="87" t="s">
        <v>2402</v>
      </c>
      <c r="C87" s="97" t="s">
        <v>2275</v>
      </c>
      <c r="D87" s="84">
        <v>7078</v>
      </c>
      <c r="E87" s="84"/>
      <c r="F87" s="84" t="s">
        <v>683</v>
      </c>
      <c r="G87" s="107">
        <v>43677</v>
      </c>
      <c r="H87" s="84" t="s">
        <v>361</v>
      </c>
      <c r="I87" s="94">
        <v>1.3299999999999998</v>
      </c>
      <c r="J87" s="97" t="s">
        <v>175</v>
      </c>
      <c r="K87" s="98">
        <v>6.5093999999999999E-2</v>
      </c>
      <c r="L87" s="98">
        <v>6.770000000000001E-2</v>
      </c>
      <c r="M87" s="94">
        <v>7440.7899999999991</v>
      </c>
      <c r="N87" s="96">
        <v>101.08</v>
      </c>
      <c r="O87" s="94">
        <v>26.188639999999996</v>
      </c>
      <c r="P87" s="95">
        <f t="shared" si="1"/>
        <v>8.9362244979235197E-4</v>
      </c>
      <c r="Q87" s="95">
        <f>O87/'סכום נכסי הקרן'!$C$42</f>
        <v>2.003081297729763E-5</v>
      </c>
    </row>
    <row r="88" spans="2:17">
      <c r="B88" s="87" t="s">
        <v>2403</v>
      </c>
      <c r="C88" s="97" t="s">
        <v>2274</v>
      </c>
      <c r="D88" s="84" t="s">
        <v>2318</v>
      </c>
      <c r="E88" s="84"/>
      <c r="F88" s="84" t="s">
        <v>966</v>
      </c>
      <c r="G88" s="107">
        <v>42978</v>
      </c>
      <c r="H88" s="84" t="s">
        <v>2270</v>
      </c>
      <c r="I88" s="94">
        <v>3.0199999999999996</v>
      </c>
      <c r="J88" s="97" t="s">
        <v>176</v>
      </c>
      <c r="K88" s="98">
        <v>2.4500000000000001E-2</v>
      </c>
      <c r="L88" s="98">
        <v>2.0699999999999993E-2</v>
      </c>
      <c r="M88" s="94">
        <v>34767.26999999999</v>
      </c>
      <c r="N88" s="96">
        <v>101.36</v>
      </c>
      <c r="O88" s="94">
        <v>35.240029999999997</v>
      </c>
      <c r="P88" s="95">
        <f t="shared" si="1"/>
        <v>1.2024787060097805E-3</v>
      </c>
      <c r="Q88" s="95">
        <f>O88/'סכום נכסי הקרן'!$C$42</f>
        <v>2.6953917814913562E-5</v>
      </c>
    </row>
    <row r="89" spans="2:17">
      <c r="B89" s="87" t="s">
        <v>2403</v>
      </c>
      <c r="C89" s="97" t="s">
        <v>2274</v>
      </c>
      <c r="D89" s="84" t="s">
        <v>2319</v>
      </c>
      <c r="E89" s="84"/>
      <c r="F89" s="84" t="s">
        <v>966</v>
      </c>
      <c r="G89" s="107">
        <v>42978</v>
      </c>
      <c r="H89" s="84" t="s">
        <v>2270</v>
      </c>
      <c r="I89" s="94">
        <v>3.0099999999999993</v>
      </c>
      <c r="J89" s="97" t="s">
        <v>176</v>
      </c>
      <c r="K89" s="98">
        <v>2.76E-2</v>
      </c>
      <c r="L89" s="98">
        <v>2.1799999999999996E-2</v>
      </c>
      <c r="M89" s="94">
        <v>81123.599999999991</v>
      </c>
      <c r="N89" s="96">
        <v>101.98</v>
      </c>
      <c r="O89" s="94">
        <v>82.729849999999985</v>
      </c>
      <c r="P89" s="95">
        <f t="shared" si="1"/>
        <v>2.8229511432420243E-3</v>
      </c>
      <c r="Q89" s="95">
        <f>O89/'סכום נכסי הקרן'!$C$42</f>
        <v>6.3277289427396245E-5</v>
      </c>
    </row>
    <row r="90" spans="2:17">
      <c r="B90" s="87" t="s">
        <v>2404</v>
      </c>
      <c r="C90" s="97" t="s">
        <v>2275</v>
      </c>
      <c r="D90" s="84" t="s">
        <v>2320</v>
      </c>
      <c r="E90" s="84"/>
      <c r="F90" s="84" t="s">
        <v>675</v>
      </c>
      <c r="G90" s="107">
        <v>43552</v>
      </c>
      <c r="H90" s="84" t="s">
        <v>172</v>
      </c>
      <c r="I90" s="94">
        <v>6.65</v>
      </c>
      <c r="J90" s="97" t="s">
        <v>176</v>
      </c>
      <c r="K90" s="98">
        <v>3.5499999999999997E-2</v>
      </c>
      <c r="L90" s="98">
        <v>3.5399999999999994E-2</v>
      </c>
      <c r="M90" s="94">
        <v>1272955.8299999998</v>
      </c>
      <c r="N90" s="96">
        <v>101.25</v>
      </c>
      <c r="O90" s="94">
        <v>1288.8678399999999</v>
      </c>
      <c r="P90" s="95">
        <f t="shared" si="1"/>
        <v>4.3979421483489683E-2</v>
      </c>
      <c r="Q90" s="95">
        <f>O90/'סכום נכסי הקרן'!$C$42</f>
        <v>9.8581181212516449E-4</v>
      </c>
    </row>
    <row r="91" spans="2:17">
      <c r="B91" s="87" t="s">
        <v>2405</v>
      </c>
      <c r="C91" s="97" t="s">
        <v>2275</v>
      </c>
      <c r="D91" s="84" t="s">
        <v>2321</v>
      </c>
      <c r="E91" s="84"/>
      <c r="F91" s="84" t="s">
        <v>675</v>
      </c>
      <c r="G91" s="107">
        <v>43227</v>
      </c>
      <c r="H91" s="84" t="s">
        <v>172</v>
      </c>
      <c r="I91" s="94">
        <v>0.1</v>
      </c>
      <c r="J91" s="97" t="s">
        <v>176</v>
      </c>
      <c r="K91" s="98">
        <v>2.75E-2</v>
      </c>
      <c r="L91" s="98">
        <v>1.9E-3</v>
      </c>
      <c r="M91" s="94">
        <v>664.08</v>
      </c>
      <c r="N91" s="96">
        <v>100.44</v>
      </c>
      <c r="O91" s="94">
        <v>0.66699999999999993</v>
      </c>
      <c r="P91" s="95">
        <f t="shared" si="1"/>
        <v>2.275972230751573E-5</v>
      </c>
      <c r="Q91" s="95">
        <f>O91/'סכום נכסי הקרן'!$C$42</f>
        <v>5.1016594431240113E-7</v>
      </c>
    </row>
    <row r="92" spans="2:17">
      <c r="B92" s="87" t="s">
        <v>2405</v>
      </c>
      <c r="C92" s="97" t="s">
        <v>2275</v>
      </c>
      <c r="D92" s="84" t="s">
        <v>2322</v>
      </c>
      <c r="E92" s="84"/>
      <c r="F92" s="84" t="s">
        <v>675</v>
      </c>
      <c r="G92" s="107">
        <v>43279</v>
      </c>
      <c r="H92" s="84" t="s">
        <v>172</v>
      </c>
      <c r="I92" s="94">
        <v>8.0000000000000016E-2</v>
      </c>
      <c r="J92" s="97" t="s">
        <v>176</v>
      </c>
      <c r="K92" s="98">
        <v>2.75E-2</v>
      </c>
      <c r="L92" s="98">
        <v>2.6300000000000004E-2</v>
      </c>
      <c r="M92" s="94">
        <v>2869.5999999999995</v>
      </c>
      <c r="N92" s="96">
        <v>100.26</v>
      </c>
      <c r="O92" s="94">
        <v>2.8770599999999993</v>
      </c>
      <c r="P92" s="95">
        <f t="shared" si="1"/>
        <v>9.8172543721231187E-5</v>
      </c>
      <c r="Q92" s="95">
        <f>O92/'סכום נכסי הקרן'!$C$42</f>
        <v>2.2005667642330385E-6</v>
      </c>
    </row>
    <row r="93" spans="2:17">
      <c r="B93" s="87" t="s">
        <v>2405</v>
      </c>
      <c r="C93" s="97" t="s">
        <v>2275</v>
      </c>
      <c r="D93" s="84" t="s">
        <v>2323</v>
      </c>
      <c r="E93" s="84"/>
      <c r="F93" s="84" t="s">
        <v>675</v>
      </c>
      <c r="G93" s="107">
        <v>43321</v>
      </c>
      <c r="H93" s="84" t="s">
        <v>172</v>
      </c>
      <c r="I93" s="94">
        <v>3.0000000000000006E-2</v>
      </c>
      <c r="J93" s="97" t="s">
        <v>176</v>
      </c>
      <c r="K93" s="98">
        <v>2.75E-2</v>
      </c>
      <c r="L93" s="98">
        <v>2.0300000000000002E-2</v>
      </c>
      <c r="M93" s="94">
        <v>12667.759999999998</v>
      </c>
      <c r="N93" s="96">
        <v>100.41</v>
      </c>
      <c r="O93" s="94">
        <v>12.719689999999996</v>
      </c>
      <c r="P93" s="95">
        <f t="shared" ref="P93:P103" si="2">O93/$O$10</f>
        <v>4.3402790440432489E-4</v>
      </c>
      <c r="Q93" s="95">
        <f>O93/'סכום נכסי הקרן'!$C$42</f>
        <v>9.7288645580374885E-6</v>
      </c>
    </row>
    <row r="94" spans="2:17">
      <c r="B94" s="87" t="s">
        <v>2405</v>
      </c>
      <c r="C94" s="97" t="s">
        <v>2275</v>
      </c>
      <c r="D94" s="84" t="s">
        <v>2324</v>
      </c>
      <c r="E94" s="84"/>
      <c r="F94" s="84" t="s">
        <v>675</v>
      </c>
      <c r="G94" s="107">
        <v>43227</v>
      </c>
      <c r="H94" s="84" t="s">
        <v>172</v>
      </c>
      <c r="I94" s="94">
        <v>9.26</v>
      </c>
      <c r="J94" s="97" t="s">
        <v>176</v>
      </c>
      <c r="K94" s="98">
        <v>2.9805999999999999E-2</v>
      </c>
      <c r="L94" s="98">
        <v>1.8299999999999997E-2</v>
      </c>
      <c r="M94" s="94">
        <v>14515.159999999998</v>
      </c>
      <c r="N94" s="96">
        <v>111.41</v>
      </c>
      <c r="O94" s="94">
        <v>16.171339999999997</v>
      </c>
      <c r="P94" s="95">
        <f t="shared" si="2"/>
        <v>5.5180690815655382E-4</v>
      </c>
      <c r="Q94" s="95">
        <f>O94/'סכום נכסי הקרן'!$C$42</f>
        <v>1.2368915954867923E-5</v>
      </c>
    </row>
    <row r="95" spans="2:17">
      <c r="B95" s="87" t="s">
        <v>2405</v>
      </c>
      <c r="C95" s="97" t="s">
        <v>2275</v>
      </c>
      <c r="D95" s="84" t="s">
        <v>2325</v>
      </c>
      <c r="E95" s="84"/>
      <c r="F95" s="84" t="s">
        <v>675</v>
      </c>
      <c r="G95" s="107">
        <v>43279</v>
      </c>
      <c r="H95" s="84" t="s">
        <v>172</v>
      </c>
      <c r="I95" s="94">
        <v>9.2899999999999974</v>
      </c>
      <c r="J95" s="97" t="s">
        <v>176</v>
      </c>
      <c r="K95" s="98">
        <v>2.9796999999999997E-2</v>
      </c>
      <c r="L95" s="98">
        <v>1.7299999999999996E-2</v>
      </c>
      <c r="M95" s="94">
        <v>16975.929999999997</v>
      </c>
      <c r="N95" s="96">
        <v>111.39</v>
      </c>
      <c r="O95" s="94">
        <v>18.909490000000002</v>
      </c>
      <c r="P95" s="95">
        <f t="shared" si="2"/>
        <v>6.4523949231895907E-4</v>
      </c>
      <c r="Q95" s="95">
        <f>O95/'סכום נכסי הקרן'!$C$42</f>
        <v>1.4463235115915905E-5</v>
      </c>
    </row>
    <row r="96" spans="2:17">
      <c r="B96" s="87" t="s">
        <v>2405</v>
      </c>
      <c r="C96" s="97" t="s">
        <v>2275</v>
      </c>
      <c r="D96" s="84" t="s">
        <v>2326</v>
      </c>
      <c r="E96" s="84"/>
      <c r="F96" s="84" t="s">
        <v>675</v>
      </c>
      <c r="G96" s="107">
        <v>43321</v>
      </c>
      <c r="H96" s="84" t="s">
        <v>172</v>
      </c>
      <c r="I96" s="94">
        <v>9.2900000000000009</v>
      </c>
      <c r="J96" s="97" t="s">
        <v>176</v>
      </c>
      <c r="K96" s="98">
        <v>3.0529000000000001E-2</v>
      </c>
      <c r="L96" s="98">
        <v>1.6700000000000003E-2</v>
      </c>
      <c r="M96" s="94">
        <v>95096.689999999988</v>
      </c>
      <c r="N96" s="96">
        <v>112.62</v>
      </c>
      <c r="O96" s="94">
        <v>107.09787999999998</v>
      </c>
      <c r="P96" s="95">
        <f t="shared" si="2"/>
        <v>3.6544497878915182E-3</v>
      </c>
      <c r="Q96" s="95">
        <f>O96/'סכום נכסי הקרן'!$C$42</f>
        <v>8.1915578836665981E-5</v>
      </c>
    </row>
    <row r="97" spans="2:17">
      <c r="B97" s="87" t="s">
        <v>2405</v>
      </c>
      <c r="C97" s="97" t="s">
        <v>2275</v>
      </c>
      <c r="D97" s="84" t="s">
        <v>2327</v>
      </c>
      <c r="E97" s="84"/>
      <c r="F97" s="84" t="s">
        <v>675</v>
      </c>
      <c r="G97" s="107">
        <v>43138</v>
      </c>
      <c r="H97" s="84" t="s">
        <v>172</v>
      </c>
      <c r="I97" s="94">
        <v>9.2200000000000006</v>
      </c>
      <c r="J97" s="97" t="s">
        <v>176</v>
      </c>
      <c r="K97" s="98">
        <v>2.8239999999999998E-2</v>
      </c>
      <c r="L97" s="98">
        <v>2.0799999999999999E-2</v>
      </c>
      <c r="M97" s="94">
        <v>91011.799999999988</v>
      </c>
      <c r="N97" s="96">
        <v>107.32</v>
      </c>
      <c r="O97" s="94">
        <v>97.67386999999998</v>
      </c>
      <c r="P97" s="95">
        <f t="shared" si="2"/>
        <v>3.3328787974518611E-3</v>
      </c>
      <c r="Q97" s="95">
        <f>O97/'סכום נכסי הקרן'!$C$42</f>
        <v>7.4707469450070019E-5</v>
      </c>
    </row>
    <row r="98" spans="2:17">
      <c r="B98" s="87" t="s">
        <v>2405</v>
      </c>
      <c r="C98" s="97" t="s">
        <v>2275</v>
      </c>
      <c r="D98" s="84" t="s">
        <v>2328</v>
      </c>
      <c r="E98" s="84"/>
      <c r="F98" s="84" t="s">
        <v>675</v>
      </c>
      <c r="G98" s="107">
        <v>43417</v>
      </c>
      <c r="H98" s="84" t="s">
        <v>172</v>
      </c>
      <c r="I98" s="94">
        <v>9.2099999999999991</v>
      </c>
      <c r="J98" s="97" t="s">
        <v>176</v>
      </c>
      <c r="K98" s="98">
        <v>3.2797E-2</v>
      </c>
      <c r="L98" s="98">
        <v>1.7899999999999999E-2</v>
      </c>
      <c r="M98" s="94">
        <v>108271.89999999998</v>
      </c>
      <c r="N98" s="96">
        <v>113.34</v>
      </c>
      <c r="O98" s="94">
        <v>122.71535999999999</v>
      </c>
      <c r="P98" s="95">
        <f t="shared" si="2"/>
        <v>4.1873575959022842E-3</v>
      </c>
      <c r="Q98" s="95">
        <f>O98/'סכום נכסי הקרן'!$C$42</f>
        <v>9.3860865841133816E-5</v>
      </c>
    </row>
    <row r="99" spans="2:17">
      <c r="B99" s="87" t="s">
        <v>2405</v>
      </c>
      <c r="C99" s="97" t="s">
        <v>2275</v>
      </c>
      <c r="D99" s="84" t="s">
        <v>2329</v>
      </c>
      <c r="E99" s="84"/>
      <c r="F99" s="84" t="s">
        <v>675</v>
      </c>
      <c r="G99" s="107">
        <v>43496</v>
      </c>
      <c r="H99" s="84" t="s">
        <v>172</v>
      </c>
      <c r="I99" s="94">
        <v>9.2999999999999989</v>
      </c>
      <c r="J99" s="97" t="s">
        <v>176</v>
      </c>
      <c r="K99" s="98">
        <v>3.2190999999999997E-2</v>
      </c>
      <c r="L99" s="98">
        <v>1.52E-2</v>
      </c>
      <c r="M99" s="94">
        <v>136823.02999999997</v>
      </c>
      <c r="N99" s="96">
        <v>115.97</v>
      </c>
      <c r="O99" s="94">
        <v>158.67365999999998</v>
      </c>
      <c r="P99" s="95">
        <f t="shared" si="2"/>
        <v>5.4143454859327837E-3</v>
      </c>
      <c r="Q99" s="95">
        <f>O99/'סכום נכסי הקרן'!$C$42</f>
        <v>1.2136416430495483E-4</v>
      </c>
    </row>
    <row r="100" spans="2:17">
      <c r="B100" s="87" t="s">
        <v>2405</v>
      </c>
      <c r="C100" s="97" t="s">
        <v>2275</v>
      </c>
      <c r="D100" s="84" t="s">
        <v>2330</v>
      </c>
      <c r="E100" s="84"/>
      <c r="F100" s="84" t="s">
        <v>675</v>
      </c>
      <c r="G100" s="107">
        <v>43613</v>
      </c>
      <c r="H100" s="84" t="s">
        <v>172</v>
      </c>
      <c r="I100" s="94">
        <v>9.3800000000000008</v>
      </c>
      <c r="J100" s="97" t="s">
        <v>176</v>
      </c>
      <c r="K100" s="98">
        <v>2.6495999999999999E-2</v>
      </c>
      <c r="L100" s="98">
        <v>1.6800000000000002E-2</v>
      </c>
      <c r="M100" s="94">
        <v>36103.319999999992</v>
      </c>
      <c r="N100" s="96">
        <v>107.86</v>
      </c>
      <c r="O100" s="94">
        <v>38.941039999999994</v>
      </c>
      <c r="P100" s="95">
        <f t="shared" si="2"/>
        <v>1.3287665018978446E-3</v>
      </c>
      <c r="Q100" s="95">
        <f>O100/'סכום נכסי הקרן'!$C$42</f>
        <v>2.9784696318001476E-5</v>
      </c>
    </row>
    <row r="101" spans="2:17">
      <c r="B101" s="87" t="s">
        <v>2405</v>
      </c>
      <c r="C101" s="97" t="s">
        <v>2275</v>
      </c>
      <c r="D101" s="84" t="s">
        <v>2331</v>
      </c>
      <c r="E101" s="84"/>
      <c r="F101" s="84" t="s">
        <v>675</v>
      </c>
      <c r="G101" s="107">
        <v>43677</v>
      </c>
      <c r="H101" s="84" t="s">
        <v>172</v>
      </c>
      <c r="I101" s="94">
        <v>9.34</v>
      </c>
      <c r="J101" s="97" t="s">
        <v>176</v>
      </c>
      <c r="K101" s="98">
        <v>2.5337000000000002E-2</v>
      </c>
      <c r="L101" s="98">
        <v>1.9499999999999997E-2</v>
      </c>
      <c r="M101" s="94">
        <v>35613.989999999991</v>
      </c>
      <c r="N101" s="96">
        <v>104.18</v>
      </c>
      <c r="O101" s="94">
        <v>37.10266</v>
      </c>
      <c r="P101" s="95">
        <f t="shared" si="2"/>
        <v>1.2660363395354899E-3</v>
      </c>
      <c r="Q101" s="95">
        <f>O101/'סכום נכסי הקרן'!$C$42</f>
        <v>2.8378581072566649E-5</v>
      </c>
    </row>
    <row r="102" spans="2:17">
      <c r="B102" s="87" t="s">
        <v>2405</v>
      </c>
      <c r="C102" s="97" t="s">
        <v>2275</v>
      </c>
      <c r="D102" s="84" t="s">
        <v>2332</v>
      </c>
      <c r="E102" s="84"/>
      <c r="F102" s="84" t="s">
        <v>675</v>
      </c>
      <c r="G102" s="107">
        <v>43541</v>
      </c>
      <c r="H102" s="84" t="s">
        <v>172</v>
      </c>
      <c r="I102" s="94">
        <v>9.2900000000000009</v>
      </c>
      <c r="J102" s="97" t="s">
        <v>176</v>
      </c>
      <c r="K102" s="98">
        <v>2.9270999999999998E-2</v>
      </c>
      <c r="L102" s="98">
        <v>1.7400000000000002E-2</v>
      </c>
      <c r="M102" s="94">
        <v>11749.639999999998</v>
      </c>
      <c r="N102" s="96">
        <v>110.81</v>
      </c>
      <c r="O102" s="94">
        <v>13.019779999999997</v>
      </c>
      <c r="P102" s="95">
        <f t="shared" si="2"/>
        <v>4.4426773209137502E-4</v>
      </c>
      <c r="Q102" s="95">
        <f>O102/'סכום נכסי הקרן'!$C$42</f>
        <v>9.9583933409890747E-6</v>
      </c>
    </row>
    <row r="103" spans="2:17">
      <c r="B103" s="87" t="s">
        <v>2406</v>
      </c>
      <c r="C103" s="97" t="s">
        <v>2274</v>
      </c>
      <c r="D103" s="84">
        <v>6718</v>
      </c>
      <c r="E103" s="84"/>
      <c r="F103" s="84" t="s">
        <v>1177</v>
      </c>
      <c r="G103" s="107">
        <v>43482</v>
      </c>
      <c r="H103" s="84"/>
      <c r="I103" s="94">
        <v>3.8200000000000003</v>
      </c>
      <c r="J103" s="97" t="s">
        <v>176</v>
      </c>
      <c r="K103" s="98">
        <v>4.1299999999999996E-2</v>
      </c>
      <c r="L103" s="98">
        <v>2.4099999999999996E-2</v>
      </c>
      <c r="M103" s="94">
        <v>1716432.3499999996</v>
      </c>
      <c r="N103" s="96">
        <v>106.89</v>
      </c>
      <c r="O103" s="94">
        <v>1834.6944699999997</v>
      </c>
      <c r="P103" s="95">
        <f t="shared" si="2"/>
        <v>6.2604402783110566E-2</v>
      </c>
      <c r="Q103" s="95">
        <f>O103/'סכום נכסי הקרן'!$C$42</f>
        <v>1.4032963070649029E-3</v>
      </c>
    </row>
    <row r="104" spans="2:17"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94"/>
      <c r="N104" s="96"/>
      <c r="O104" s="84"/>
      <c r="P104" s="95"/>
      <c r="Q104" s="84"/>
    </row>
    <row r="105" spans="2:17">
      <c r="B105" s="81" t="s">
        <v>42</v>
      </c>
      <c r="C105" s="82"/>
      <c r="D105" s="82"/>
      <c r="E105" s="82"/>
      <c r="F105" s="82"/>
      <c r="G105" s="82"/>
      <c r="H105" s="82"/>
      <c r="I105" s="91">
        <v>5.3380761729222792</v>
      </c>
      <c r="J105" s="82"/>
      <c r="K105" s="82"/>
      <c r="L105" s="104">
        <v>3.8799127071119613E-2</v>
      </c>
      <c r="M105" s="91"/>
      <c r="N105" s="93"/>
      <c r="O105" s="91">
        <f>O106</f>
        <v>7721.2899599999982</v>
      </c>
      <c r="P105" s="92">
        <f t="shared" ref="P105:P121" si="3">O105/$O$10</f>
        <v>0.26346988807407679</v>
      </c>
      <c r="Q105" s="92">
        <f>O105/'סכום נכסי הקרן'!$C$42</f>
        <v>5.9057558976810514E-3</v>
      </c>
    </row>
    <row r="106" spans="2:17">
      <c r="B106" s="102" t="s">
        <v>40</v>
      </c>
      <c r="C106" s="82"/>
      <c r="D106" s="82"/>
      <c r="E106" s="82"/>
      <c r="F106" s="82"/>
      <c r="G106" s="82"/>
      <c r="H106" s="82"/>
      <c r="I106" s="91">
        <v>5.3380761729222792</v>
      </c>
      <c r="J106" s="82"/>
      <c r="K106" s="82"/>
      <c r="L106" s="104">
        <v>3.8799127071119613E-2</v>
      </c>
      <c r="M106" s="91"/>
      <c r="N106" s="93"/>
      <c r="O106" s="91">
        <f>SUM(O107:O121)</f>
        <v>7721.2899599999982</v>
      </c>
      <c r="P106" s="92">
        <f t="shared" si="3"/>
        <v>0.26346988807407679</v>
      </c>
      <c r="Q106" s="92">
        <f>O106/'סכום נכסי הקרן'!$C$42</f>
        <v>5.9057558976810514E-3</v>
      </c>
    </row>
    <row r="107" spans="2:17">
      <c r="B107" s="87" t="s">
        <v>2407</v>
      </c>
      <c r="C107" s="97" t="s">
        <v>2274</v>
      </c>
      <c r="D107" s="84" t="s">
        <v>2333</v>
      </c>
      <c r="E107" s="84"/>
      <c r="F107" s="84" t="s">
        <v>1825</v>
      </c>
      <c r="G107" s="107">
        <v>43186</v>
      </c>
      <c r="H107" s="84" t="s">
        <v>2270</v>
      </c>
      <c r="I107" s="94">
        <v>5.99</v>
      </c>
      <c r="J107" s="97" t="s">
        <v>175</v>
      </c>
      <c r="K107" s="98">
        <v>4.8000000000000001E-2</v>
      </c>
      <c r="L107" s="98">
        <v>3.1900000000000005E-2</v>
      </c>
      <c r="M107" s="94">
        <v>551434.99999999988</v>
      </c>
      <c r="N107" s="96">
        <v>110.19</v>
      </c>
      <c r="O107" s="94">
        <v>2115.7545199999995</v>
      </c>
      <c r="P107" s="95">
        <f t="shared" si="3"/>
        <v>7.2194880578817441E-2</v>
      </c>
      <c r="Q107" s="95">
        <f>O107/'סכום נכסי הקרן'!$C$42</f>
        <v>1.6182697190840042E-3</v>
      </c>
    </row>
    <row r="108" spans="2:17">
      <c r="B108" s="87" t="s">
        <v>2407</v>
      </c>
      <c r="C108" s="97" t="s">
        <v>2274</v>
      </c>
      <c r="D108" s="84">
        <v>6831</v>
      </c>
      <c r="E108" s="84"/>
      <c r="F108" s="84" t="s">
        <v>1825</v>
      </c>
      <c r="G108" s="107">
        <v>43552</v>
      </c>
      <c r="H108" s="84" t="s">
        <v>2270</v>
      </c>
      <c r="I108" s="94">
        <v>5.98</v>
      </c>
      <c r="J108" s="97" t="s">
        <v>175</v>
      </c>
      <c r="K108" s="98">
        <v>4.5999999999999999E-2</v>
      </c>
      <c r="L108" s="98">
        <v>3.6600000000000001E-2</v>
      </c>
      <c r="M108" s="94">
        <v>357392.69999999995</v>
      </c>
      <c r="N108" s="96">
        <v>106.04</v>
      </c>
      <c r="O108" s="94">
        <v>1319.6056799999997</v>
      </c>
      <c r="P108" s="95">
        <f t="shared" si="3"/>
        <v>4.5028274111275052E-2</v>
      </c>
      <c r="Q108" s="95">
        <f>O108/'סכום נכסי הקרן'!$C$42</f>
        <v>1.0093221557079582E-3</v>
      </c>
    </row>
    <row r="109" spans="2:17">
      <c r="B109" s="87" t="s">
        <v>2408</v>
      </c>
      <c r="C109" s="97" t="s">
        <v>2275</v>
      </c>
      <c r="D109" s="84">
        <v>7030</v>
      </c>
      <c r="E109" s="84"/>
      <c r="F109" s="84" t="s">
        <v>1177</v>
      </c>
      <c r="G109" s="107">
        <v>43649</v>
      </c>
      <c r="H109" s="84"/>
      <c r="I109" s="94">
        <v>1.5700000000000003</v>
      </c>
      <c r="J109" s="97" t="s">
        <v>175</v>
      </c>
      <c r="K109" s="98">
        <v>4.5442000000000003E-2</v>
      </c>
      <c r="L109" s="98">
        <v>4.4999999999999998E-2</v>
      </c>
      <c r="M109" s="94">
        <v>43823.94999999999</v>
      </c>
      <c r="N109" s="96">
        <v>100.28</v>
      </c>
      <c r="O109" s="94">
        <v>153.02226999999996</v>
      </c>
      <c r="P109" s="95">
        <f t="shared" si="3"/>
        <v>5.2215058051959442E-3</v>
      </c>
      <c r="Q109" s="95">
        <f>O109/'סכום נכסי הקרן'!$C$42</f>
        <v>1.1704160551031064E-4</v>
      </c>
    </row>
    <row r="110" spans="2:17">
      <c r="B110" s="87" t="s">
        <v>2408</v>
      </c>
      <c r="C110" s="97" t="s">
        <v>2275</v>
      </c>
      <c r="D110" s="84">
        <v>7059</v>
      </c>
      <c r="E110" s="84"/>
      <c r="F110" s="84" t="s">
        <v>1177</v>
      </c>
      <c r="G110" s="107">
        <v>43668</v>
      </c>
      <c r="H110" s="84"/>
      <c r="I110" s="94">
        <v>1.5699999999999998</v>
      </c>
      <c r="J110" s="97" t="s">
        <v>175</v>
      </c>
      <c r="K110" s="98">
        <v>4.5442000000000003E-2</v>
      </c>
      <c r="L110" s="98">
        <v>4.4999999999999998E-2</v>
      </c>
      <c r="M110" s="94">
        <v>9816.0199999999986</v>
      </c>
      <c r="N110" s="96">
        <v>100.28</v>
      </c>
      <c r="O110" s="94">
        <v>34.275100000000002</v>
      </c>
      <c r="P110" s="95">
        <f t="shared" si="3"/>
        <v>1.1695528606631672E-3</v>
      </c>
      <c r="Q110" s="95">
        <f>O110/'סכום נכסי הקרן'!$C$42</f>
        <v>2.6215875199253346E-5</v>
      </c>
    </row>
    <row r="111" spans="2:17">
      <c r="B111" s="87" t="s">
        <v>2408</v>
      </c>
      <c r="C111" s="97" t="s">
        <v>2275</v>
      </c>
      <c r="D111" s="84">
        <v>7107</v>
      </c>
      <c r="E111" s="84"/>
      <c r="F111" s="84" t="s">
        <v>1177</v>
      </c>
      <c r="G111" s="107">
        <v>43697</v>
      </c>
      <c r="H111" s="84"/>
      <c r="I111" s="94">
        <v>1.5699999999999998</v>
      </c>
      <c r="J111" s="97" t="s">
        <v>175</v>
      </c>
      <c r="K111" s="98">
        <v>4.5442000000000003E-2</v>
      </c>
      <c r="L111" s="98">
        <v>4.4999999999999998E-2</v>
      </c>
      <c r="M111" s="94">
        <v>15105.989999999998</v>
      </c>
      <c r="N111" s="96">
        <v>100.28</v>
      </c>
      <c r="O111" s="94">
        <v>52.746309999999987</v>
      </c>
      <c r="P111" s="95">
        <f t="shared" si="3"/>
        <v>1.7998371339522337E-3</v>
      </c>
      <c r="Q111" s="95">
        <f>O111/'סכום נכסי הקרן'!$C$42</f>
        <v>4.0343884632900512E-5</v>
      </c>
    </row>
    <row r="112" spans="2:17">
      <c r="B112" s="87" t="s">
        <v>2408</v>
      </c>
      <c r="C112" s="97" t="s">
        <v>2275</v>
      </c>
      <c r="D112" s="84">
        <v>7182</v>
      </c>
      <c r="E112" s="84"/>
      <c r="F112" s="84" t="s">
        <v>1177</v>
      </c>
      <c r="G112" s="107">
        <v>43728</v>
      </c>
      <c r="H112" s="84"/>
      <c r="I112" s="94">
        <v>1.57</v>
      </c>
      <c r="J112" s="97" t="s">
        <v>175</v>
      </c>
      <c r="K112" s="98">
        <v>4.5442000000000003E-2</v>
      </c>
      <c r="L112" s="98">
        <v>4.4999999999999998E-2</v>
      </c>
      <c r="M112" s="94">
        <v>21506.049999999996</v>
      </c>
      <c r="N112" s="96">
        <v>100.28</v>
      </c>
      <c r="O112" s="94">
        <v>75.093749999999986</v>
      </c>
      <c r="P112" s="95">
        <f t="shared" si="3"/>
        <v>2.5623881514692795E-3</v>
      </c>
      <c r="Q112" s="95">
        <f>O112/'סכום נכסי הקרן'!$C$42</f>
        <v>5.7436692474826643E-5</v>
      </c>
    </row>
    <row r="113" spans="2:17">
      <c r="B113" s="87" t="s">
        <v>2409</v>
      </c>
      <c r="C113" s="97" t="s">
        <v>2275</v>
      </c>
      <c r="D113" s="84">
        <v>7088</v>
      </c>
      <c r="E113" s="84"/>
      <c r="F113" s="84" t="s">
        <v>1177</v>
      </c>
      <c r="G113" s="107">
        <v>43684</v>
      </c>
      <c r="H113" s="84"/>
      <c r="I113" s="94">
        <v>8.76</v>
      </c>
      <c r="J113" s="97" t="s">
        <v>175</v>
      </c>
      <c r="K113" s="98">
        <v>4.3358999999999995E-2</v>
      </c>
      <c r="L113" s="98">
        <v>4.3200000000000002E-2</v>
      </c>
      <c r="M113" s="94">
        <v>500501.48999999993</v>
      </c>
      <c r="N113" s="96">
        <v>100.88</v>
      </c>
      <c r="O113" s="94">
        <v>1758.0822699999999</v>
      </c>
      <c r="P113" s="95">
        <f t="shared" si="3"/>
        <v>5.9990201287806438E-2</v>
      </c>
      <c r="Q113" s="95">
        <f>O113/'סכום נכסי הקרן'!$C$42</f>
        <v>1.3446982030786204E-3</v>
      </c>
    </row>
    <row r="114" spans="2:17">
      <c r="B114" s="87" t="s">
        <v>2410</v>
      </c>
      <c r="C114" s="97" t="s">
        <v>2275</v>
      </c>
      <c r="D114" s="84">
        <v>7125</v>
      </c>
      <c r="E114" s="84"/>
      <c r="F114" s="84" t="s">
        <v>1177</v>
      </c>
      <c r="G114" s="107">
        <v>43706</v>
      </c>
      <c r="H114" s="84"/>
      <c r="I114" s="94">
        <v>6.17</v>
      </c>
      <c r="J114" s="97" t="s">
        <v>175</v>
      </c>
      <c r="K114" s="98">
        <v>5.9345000000000002E-2</v>
      </c>
      <c r="L114" s="98">
        <v>5.2799999999999993E-2</v>
      </c>
      <c r="M114" s="94">
        <v>23656.339999999997</v>
      </c>
      <c r="N114" s="96">
        <v>99.9</v>
      </c>
      <c r="O114" s="94">
        <v>82.288989999999984</v>
      </c>
      <c r="P114" s="95">
        <f t="shared" si="3"/>
        <v>2.8079078881048558E-3</v>
      </c>
      <c r="Q114" s="95">
        <f>O114/'סכום נכסי הקרן'!$C$42</f>
        <v>6.2940090389600797E-5</v>
      </c>
    </row>
    <row r="115" spans="2:17">
      <c r="B115" s="87" t="s">
        <v>2410</v>
      </c>
      <c r="C115" s="97" t="s">
        <v>2275</v>
      </c>
      <c r="D115" s="84">
        <v>7204</v>
      </c>
      <c r="E115" s="84"/>
      <c r="F115" s="84" t="s">
        <v>1177</v>
      </c>
      <c r="G115" s="107">
        <v>43738</v>
      </c>
      <c r="H115" s="84"/>
      <c r="I115" s="94">
        <v>6.1700000000000008</v>
      </c>
      <c r="J115" s="97" t="s">
        <v>175</v>
      </c>
      <c r="K115" s="98">
        <v>5.0435000000000001E-2</v>
      </c>
      <c r="L115" s="98">
        <v>5.2700000000000004E-2</v>
      </c>
      <c r="M115" s="94">
        <v>11646.709999999997</v>
      </c>
      <c r="N115" s="96">
        <v>100</v>
      </c>
      <c r="O115" s="94">
        <v>40.553809999999991</v>
      </c>
      <c r="P115" s="95">
        <f t="shared" si="3"/>
        <v>1.3837982820266183E-3</v>
      </c>
      <c r="Q115" s="95">
        <f>O115/'סכום נכסי הקרן'!$C$42</f>
        <v>3.1018250036155463E-5</v>
      </c>
    </row>
    <row r="116" spans="2:17">
      <c r="B116" s="87" t="s">
        <v>2411</v>
      </c>
      <c r="C116" s="97" t="s">
        <v>2275</v>
      </c>
      <c r="D116" s="84">
        <v>6954</v>
      </c>
      <c r="E116" s="84"/>
      <c r="F116" s="84" t="s">
        <v>1177</v>
      </c>
      <c r="G116" s="107">
        <v>43644</v>
      </c>
      <c r="H116" s="84"/>
      <c r="I116" s="94">
        <v>5.8199999999999994</v>
      </c>
      <c r="J116" s="97" t="s">
        <v>175</v>
      </c>
      <c r="K116" s="98">
        <v>5.1869999999999999E-2</v>
      </c>
      <c r="L116" s="98">
        <v>5.4399999999999997E-2</v>
      </c>
      <c r="M116" s="94">
        <v>40555.589999999989</v>
      </c>
      <c r="N116" s="96">
        <v>99.33</v>
      </c>
      <c r="O116" s="94">
        <v>140.26839999999999</v>
      </c>
      <c r="P116" s="95">
        <f t="shared" si="3"/>
        <v>4.7863115929828179E-3</v>
      </c>
      <c r="Q116" s="95">
        <f>O116/'סכום נכסי הקרן'!$C$42</f>
        <v>1.0728659781587648E-4</v>
      </c>
    </row>
    <row r="117" spans="2:17">
      <c r="B117" s="87" t="s">
        <v>2411</v>
      </c>
      <c r="C117" s="97" t="s">
        <v>2275</v>
      </c>
      <c r="D117" s="84">
        <v>7020</v>
      </c>
      <c r="E117" s="84"/>
      <c r="F117" s="84" t="s">
        <v>1177</v>
      </c>
      <c r="G117" s="107">
        <v>43643</v>
      </c>
      <c r="H117" s="84"/>
      <c r="I117" s="94">
        <v>5.8</v>
      </c>
      <c r="J117" s="97" t="s">
        <v>175</v>
      </c>
      <c r="K117" s="98">
        <v>5.1997000000000002E-2</v>
      </c>
      <c r="L117" s="98">
        <v>5.1299999999999998E-2</v>
      </c>
      <c r="M117" s="94">
        <v>4055.5599999999995</v>
      </c>
      <c r="N117" s="96">
        <v>100.76</v>
      </c>
      <c r="O117" s="94">
        <v>14.228769999999997</v>
      </c>
      <c r="P117" s="95">
        <f t="shared" si="3"/>
        <v>4.855215202061628E-4</v>
      </c>
      <c r="Q117" s="95">
        <f>O117/'סכום נכסי הקרן'!$C$42</f>
        <v>1.0883109270545671E-5</v>
      </c>
    </row>
    <row r="118" spans="2:17">
      <c r="B118" s="87" t="s">
        <v>2411</v>
      </c>
      <c r="C118" s="97" t="s">
        <v>2275</v>
      </c>
      <c r="D118" s="84">
        <v>7082</v>
      </c>
      <c r="E118" s="84"/>
      <c r="F118" s="84" t="s">
        <v>1177</v>
      </c>
      <c r="G118" s="107">
        <v>43682</v>
      </c>
      <c r="H118" s="84"/>
      <c r="I118" s="94">
        <v>5.83</v>
      </c>
      <c r="J118" s="97" t="s">
        <v>175</v>
      </c>
      <c r="K118" s="98">
        <v>5.2866999999999997E-2</v>
      </c>
      <c r="L118" s="98">
        <v>5.1500000000000004E-2</v>
      </c>
      <c r="M118" s="94">
        <v>2703.7099999999996</v>
      </c>
      <c r="N118" s="96">
        <v>100.16</v>
      </c>
      <c r="O118" s="94">
        <v>9.4293599999999991</v>
      </c>
      <c r="P118" s="95">
        <f t="shared" si="3"/>
        <v>3.2175354593342811E-4</v>
      </c>
      <c r="Q118" s="95">
        <f>O118/'סכום נכסי הקרן'!$C$42</f>
        <v>7.2122014222812332E-6</v>
      </c>
    </row>
    <row r="119" spans="2:17">
      <c r="B119" s="87" t="s">
        <v>2411</v>
      </c>
      <c r="C119" s="97" t="s">
        <v>2275</v>
      </c>
      <c r="D119" s="84">
        <v>7144</v>
      </c>
      <c r="E119" s="84"/>
      <c r="F119" s="84" t="s">
        <v>1177</v>
      </c>
      <c r="G119" s="107">
        <v>43738</v>
      </c>
      <c r="H119" s="84"/>
      <c r="I119" s="94">
        <v>5.86</v>
      </c>
      <c r="J119" s="97" t="s">
        <v>175</v>
      </c>
      <c r="K119" s="98">
        <v>5.1299999999999998E-2</v>
      </c>
      <c r="L119" s="98">
        <v>5.1499999999999997E-2</v>
      </c>
      <c r="M119" s="94">
        <v>9327.7900000000009</v>
      </c>
      <c r="N119" s="96">
        <v>99.68</v>
      </c>
      <c r="O119" s="94">
        <v>32.375429999999994</v>
      </c>
      <c r="P119" s="95">
        <f t="shared" si="3"/>
        <v>1.1047313289151634E-3</v>
      </c>
      <c r="Q119" s="95">
        <f>O119/'סכום נכסי הקרן'!$C$42</f>
        <v>2.476288128706153E-5</v>
      </c>
    </row>
    <row r="120" spans="2:17">
      <c r="B120" s="87" t="s">
        <v>2411</v>
      </c>
      <c r="C120" s="97" t="s">
        <v>2275</v>
      </c>
      <c r="D120" s="84">
        <v>7196</v>
      </c>
      <c r="E120" s="84"/>
      <c r="F120" s="84" t="s">
        <v>1177</v>
      </c>
      <c r="G120" s="107">
        <v>43735</v>
      </c>
      <c r="H120" s="84"/>
      <c r="I120" s="94">
        <v>5.89</v>
      </c>
      <c r="J120" s="97" t="s">
        <v>175</v>
      </c>
      <c r="K120" s="98">
        <v>5.1077999999999998E-2</v>
      </c>
      <c r="L120" s="98">
        <v>5.0300000000000004E-2</v>
      </c>
      <c r="M120" s="94">
        <v>15411.129999999997</v>
      </c>
      <c r="N120" s="96">
        <v>100</v>
      </c>
      <c r="O120" s="94">
        <v>53.661559999999987</v>
      </c>
      <c r="P120" s="95">
        <f t="shared" si="3"/>
        <v>1.8310677723959426E-3</v>
      </c>
      <c r="Q120" s="95">
        <f>O120/'סכום נכסי הקרן'!$C$42</f>
        <v>4.1043928681674015E-5</v>
      </c>
    </row>
    <row r="121" spans="2:17">
      <c r="B121" s="87" t="s">
        <v>2412</v>
      </c>
      <c r="C121" s="97" t="s">
        <v>2275</v>
      </c>
      <c r="D121" s="84">
        <v>7056</v>
      </c>
      <c r="E121" s="84"/>
      <c r="F121" s="84" t="s">
        <v>1177</v>
      </c>
      <c r="G121" s="107">
        <v>43664</v>
      </c>
      <c r="H121" s="84"/>
      <c r="I121" s="94">
        <v>1.3800000000000001</v>
      </c>
      <c r="J121" s="97" t="s">
        <v>175</v>
      </c>
      <c r="K121" s="98">
        <v>4.0759999999999998E-2</v>
      </c>
      <c r="L121" s="98">
        <v>4.0199999999999993E-2</v>
      </c>
      <c r="M121" s="94">
        <v>526508.86999999988</v>
      </c>
      <c r="N121" s="96">
        <v>100.36</v>
      </c>
      <c r="O121" s="94">
        <v>1839.9037399999997</v>
      </c>
      <c r="P121" s="95">
        <f t="shared" si="3"/>
        <v>6.2782156214332266E-2</v>
      </c>
      <c r="Q121" s="95">
        <f>O121/'סכום נכסי הקרן'!$C$42</f>
        <v>1.4072807030899828E-3</v>
      </c>
    </row>
    <row r="125" spans="2:17">
      <c r="B125" s="99" t="s">
        <v>268</v>
      </c>
    </row>
    <row r="126" spans="2:17">
      <c r="B126" s="99" t="s">
        <v>124</v>
      </c>
    </row>
    <row r="127" spans="2:17">
      <c r="B127" s="99" t="s">
        <v>250</v>
      </c>
    </row>
    <row r="128" spans="2:17">
      <c r="B128" s="99" t="s">
        <v>258</v>
      </c>
    </row>
  </sheetData>
  <sheetProtection sheet="1" objects="1" scenarios="1"/>
  <mergeCells count="1">
    <mergeCell ref="B6:Q6"/>
  </mergeCells>
  <phoneticPr fontId="5" type="noConversion"/>
  <conditionalFormatting sqref="B58:B121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121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conditionalFormatting sqref="S12:S20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S12:S20">
    <cfRule type="cellIs" dxfId="0" priority="1" operator="equal">
      <formula>2958465</formula>
    </cfRule>
  </conditionalFormatting>
  <dataValidations count="1">
    <dataValidation allowBlank="1" showInputMessage="1" showErrorMessage="1" sqref="D1:Q9 C5:C9 B1:B9 B122:Q1048576 AH53:XFD56 R53:AF56 T1:XFD52 R1:S11 R21:S52 R57:XFD1048576 A1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191</v>
      </c>
      <c r="C1" s="78" t="s" vm="1">
        <v>269</v>
      </c>
    </row>
    <row r="2" spans="2:64">
      <c r="B2" s="57" t="s">
        <v>190</v>
      </c>
      <c r="C2" s="78" t="s">
        <v>270</v>
      </c>
    </row>
    <row r="3" spans="2:64">
      <c r="B3" s="57" t="s">
        <v>192</v>
      </c>
      <c r="C3" s="78" t="s">
        <v>271</v>
      </c>
    </row>
    <row r="4" spans="2:64">
      <c r="B4" s="57" t="s">
        <v>193</v>
      </c>
      <c r="C4" s="78">
        <v>8802</v>
      </c>
    </row>
    <row r="6" spans="2:64" ht="26.25" customHeight="1">
      <c r="B6" s="164" t="s">
        <v>224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4" s="3" customFormat="1" ht="78.75">
      <c r="B7" s="60" t="s">
        <v>128</v>
      </c>
      <c r="C7" s="61" t="s">
        <v>49</v>
      </c>
      <c r="D7" s="61" t="s">
        <v>129</v>
      </c>
      <c r="E7" s="61" t="s">
        <v>15</v>
      </c>
      <c r="F7" s="61" t="s">
        <v>71</v>
      </c>
      <c r="G7" s="61" t="s">
        <v>18</v>
      </c>
      <c r="H7" s="61" t="s">
        <v>113</v>
      </c>
      <c r="I7" s="61" t="s">
        <v>57</v>
      </c>
      <c r="J7" s="61" t="s">
        <v>19</v>
      </c>
      <c r="K7" s="61" t="s">
        <v>252</v>
      </c>
      <c r="L7" s="61" t="s">
        <v>251</v>
      </c>
      <c r="M7" s="61" t="s">
        <v>122</v>
      </c>
      <c r="N7" s="61" t="s">
        <v>194</v>
      </c>
      <c r="O7" s="63" t="s">
        <v>196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259</v>
      </c>
      <c r="L8" s="33"/>
      <c r="M8" s="33" t="s">
        <v>255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250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258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B862"/>
  <sheetViews>
    <sheetView rightToLeft="1" workbookViewId="0">
      <selection activeCell="M1" sqref="M1:N1048576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3" customWidth="1"/>
    <col min="21" max="21" width="6.140625" style="3" customWidth="1"/>
    <col min="22" max="23" width="5.7109375" style="3" customWidth="1"/>
    <col min="24" max="24" width="6.85546875" style="3" customWidth="1"/>
    <col min="25" max="25" width="6.42578125" style="3" customWidth="1"/>
    <col min="26" max="26" width="6.7109375" style="3" customWidth="1"/>
    <col min="27" max="27" width="7.28515625" style="3" customWidth="1"/>
    <col min="28" max="39" width="5.7109375" style="3" customWidth="1"/>
    <col min="40" max="54" width="9.140625" style="3"/>
    <col min="55" max="16384" width="9.140625" style="1"/>
  </cols>
  <sheetData>
    <row r="1" spans="2:54">
      <c r="B1" s="57" t="s">
        <v>191</v>
      </c>
      <c r="C1" s="78" t="s" vm="1">
        <v>269</v>
      </c>
    </row>
    <row r="2" spans="2:54">
      <c r="B2" s="57" t="s">
        <v>190</v>
      </c>
      <c r="C2" s="78" t="s">
        <v>270</v>
      </c>
    </row>
    <row r="3" spans="2:54">
      <c r="B3" s="57" t="s">
        <v>192</v>
      </c>
      <c r="C3" s="78" t="s">
        <v>271</v>
      </c>
    </row>
    <row r="4" spans="2:54">
      <c r="B4" s="57" t="s">
        <v>193</v>
      </c>
      <c r="C4" s="78">
        <v>8802</v>
      </c>
    </row>
    <row r="6" spans="2:54" ht="26.25" customHeight="1">
      <c r="B6" s="164" t="s">
        <v>225</v>
      </c>
      <c r="C6" s="165"/>
      <c r="D6" s="165"/>
      <c r="E6" s="165"/>
      <c r="F6" s="165"/>
      <c r="G6" s="165"/>
      <c r="H6" s="165"/>
      <c r="I6" s="165"/>
      <c r="J6" s="166"/>
    </row>
    <row r="7" spans="2:54" s="3" customFormat="1" ht="78.75">
      <c r="B7" s="60" t="s">
        <v>128</v>
      </c>
      <c r="C7" s="62" t="s">
        <v>59</v>
      </c>
      <c r="D7" s="62" t="s">
        <v>95</v>
      </c>
      <c r="E7" s="62" t="s">
        <v>60</v>
      </c>
      <c r="F7" s="62" t="s">
        <v>113</v>
      </c>
      <c r="G7" s="62" t="s">
        <v>236</v>
      </c>
      <c r="H7" s="62" t="s">
        <v>194</v>
      </c>
      <c r="I7" s="64" t="s">
        <v>195</v>
      </c>
      <c r="J7" s="77" t="s">
        <v>262</v>
      </c>
    </row>
    <row r="8" spans="2:54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256</v>
      </c>
      <c r="H8" s="33" t="s">
        <v>20</v>
      </c>
      <c r="I8" s="18" t="s">
        <v>20</v>
      </c>
      <c r="J8" s="18"/>
    </row>
    <row r="9" spans="2:5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2:54" s="4" customFormat="1" ht="18" customHeight="1">
      <c r="B10" s="132" t="s">
        <v>44</v>
      </c>
      <c r="C10" s="132"/>
      <c r="D10" s="132"/>
      <c r="E10" s="137">
        <v>1.0083388502491195E-2</v>
      </c>
      <c r="F10" s="124"/>
      <c r="G10" s="125">
        <v>12409.829329999999</v>
      </c>
      <c r="H10" s="126">
        <f>G10/$G$10</f>
        <v>1</v>
      </c>
      <c r="I10" s="126">
        <f>G10/'סכום נכסי הקרן'!$C$42</f>
        <v>9.4918625170842316E-3</v>
      </c>
      <c r="J10" s="1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2:54" s="100" customFormat="1" ht="22.5" customHeight="1">
      <c r="B11" s="127" t="s">
        <v>249</v>
      </c>
      <c r="C11" s="132"/>
      <c r="D11" s="132"/>
      <c r="E11" s="137">
        <v>2.1447661862438613E-2</v>
      </c>
      <c r="F11" s="135" t="s">
        <v>176</v>
      </c>
      <c r="G11" s="125">
        <v>12409.829329999999</v>
      </c>
      <c r="H11" s="126">
        <f t="shared" ref="H11:H14" si="0">G11/$G$10</f>
        <v>1</v>
      </c>
      <c r="I11" s="126">
        <f>G11/'סכום נכסי הקרן'!$C$42</f>
        <v>9.4918625170842316E-3</v>
      </c>
      <c r="J11" s="1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2:54">
      <c r="B12" s="102" t="s">
        <v>96</v>
      </c>
      <c r="C12" s="106"/>
      <c r="D12" s="106"/>
      <c r="E12" s="137">
        <v>2.1447661862438613E-2</v>
      </c>
      <c r="F12" s="122" t="s">
        <v>176</v>
      </c>
      <c r="G12" s="91">
        <v>5834.3483399999986</v>
      </c>
      <c r="H12" s="92">
        <f t="shared" si="0"/>
        <v>0.47013928917586484</v>
      </c>
      <c r="I12" s="92">
        <f>G12/'סכום נכסי הקרן'!$C$42</f>
        <v>4.4624974967370163E-3</v>
      </c>
      <c r="J12" s="82"/>
    </row>
    <row r="13" spans="2:54">
      <c r="B13" s="87" t="s">
        <v>2334</v>
      </c>
      <c r="C13" s="101" t="s">
        <v>2335</v>
      </c>
      <c r="D13" s="101" t="s">
        <v>2336</v>
      </c>
      <c r="E13" s="136">
        <v>7.7600000000000002E-2</v>
      </c>
      <c r="F13" s="97" t="s">
        <v>176</v>
      </c>
      <c r="G13" s="94">
        <v>1612.54034</v>
      </c>
      <c r="H13" s="95">
        <f t="shared" si="0"/>
        <v>0.12994057348571128</v>
      </c>
      <c r="I13" s="95">
        <f>G13/'סכום נכסי הקרן'!$C$42</f>
        <v>1.2333780589174519E-3</v>
      </c>
      <c r="J13" s="84" t="s">
        <v>2337</v>
      </c>
    </row>
    <row r="14" spans="2:54">
      <c r="B14" s="87" t="s">
        <v>2338</v>
      </c>
      <c r="C14" s="101" t="s">
        <v>2345</v>
      </c>
      <c r="D14" s="101" t="s">
        <v>2350</v>
      </c>
      <c r="E14" s="136">
        <v>0</v>
      </c>
      <c r="F14" s="97" t="s">
        <v>176</v>
      </c>
      <c r="G14" s="94">
        <v>4221.8079999999991</v>
      </c>
      <c r="H14" s="95">
        <f t="shared" si="0"/>
        <v>0.34019871569015364</v>
      </c>
      <c r="I14" s="95">
        <f>G14/'סכום נכסי הקרן'!$C$42</f>
        <v>3.2291194378195644E-3</v>
      </c>
      <c r="J14" s="84" t="s">
        <v>2339</v>
      </c>
    </row>
    <row r="15" spans="2:54">
      <c r="B15" s="105"/>
      <c r="C15" s="101"/>
      <c r="D15" s="101"/>
      <c r="E15" s="84"/>
      <c r="F15" s="84"/>
      <c r="G15" s="84"/>
      <c r="H15" s="95"/>
      <c r="I15" s="84"/>
      <c r="J15" s="84"/>
    </row>
    <row r="16" spans="2:54">
      <c r="B16" s="102" t="s">
        <v>97</v>
      </c>
      <c r="C16" s="106"/>
      <c r="D16" s="106"/>
      <c r="E16" s="126">
        <v>0</v>
      </c>
      <c r="F16" s="122" t="s">
        <v>176</v>
      </c>
      <c r="G16" s="91">
        <v>6575.4809899999982</v>
      </c>
      <c r="H16" s="92">
        <f t="shared" ref="H16:H19" si="1">G16/$G$10</f>
        <v>0.529860710824135</v>
      </c>
      <c r="I16" s="92">
        <f>G16/'סכום נכסי הקרן'!$C$42</f>
        <v>5.0293650203472135E-3</v>
      </c>
      <c r="J16" s="82"/>
    </row>
    <row r="17" spans="2:10">
      <c r="B17" s="87" t="s">
        <v>2340</v>
      </c>
      <c r="C17" s="101" t="s">
        <v>2335</v>
      </c>
      <c r="D17" s="101" t="s">
        <v>30</v>
      </c>
      <c r="E17" s="95">
        <v>0</v>
      </c>
      <c r="F17" s="97" t="s">
        <v>176</v>
      </c>
      <c r="G17" s="94">
        <v>615.48998999999992</v>
      </c>
      <c r="H17" s="95">
        <f t="shared" si="1"/>
        <v>4.959697459433151E-2</v>
      </c>
      <c r="I17" s="95">
        <f>G17/'סכום נכסי הקרן'!$C$42</f>
        <v>4.7076766411271412E-4</v>
      </c>
      <c r="J17" s="84" t="s">
        <v>2341</v>
      </c>
    </row>
    <row r="18" spans="2:10">
      <c r="B18" s="87" t="s">
        <v>2342</v>
      </c>
      <c r="C18" s="101" t="s">
        <v>2345</v>
      </c>
      <c r="D18" s="101" t="s">
        <v>30</v>
      </c>
      <c r="E18" s="95">
        <v>0</v>
      </c>
      <c r="F18" s="97" t="s">
        <v>176</v>
      </c>
      <c r="G18" s="94">
        <v>4157.8419999999996</v>
      </c>
      <c r="H18" s="95">
        <f t="shared" si="1"/>
        <v>0.33504425318313386</v>
      </c>
      <c r="I18" s="95">
        <f>G18/'סכום נכסי הקרן'!$C$42</f>
        <v>3.1801939883534672E-3</v>
      </c>
      <c r="J18" s="84" t="s">
        <v>2343</v>
      </c>
    </row>
    <row r="19" spans="2:10">
      <c r="B19" s="87" t="s">
        <v>2344</v>
      </c>
      <c r="C19" s="101" t="s">
        <v>2345</v>
      </c>
      <c r="D19" s="101" t="s">
        <v>30</v>
      </c>
      <c r="E19" s="95">
        <v>0</v>
      </c>
      <c r="F19" s="97" t="s">
        <v>176</v>
      </c>
      <c r="G19" s="94">
        <v>1802.1489999999997</v>
      </c>
      <c r="H19" s="95">
        <f t="shared" si="1"/>
        <v>0.14521948304666973</v>
      </c>
      <c r="I19" s="95">
        <f>G19/'סכום נכסי הקרן'!$C$42</f>
        <v>1.3784033678810334E-3</v>
      </c>
      <c r="J19" s="84" t="s">
        <v>2346</v>
      </c>
    </row>
    <row r="20" spans="2:10">
      <c r="B20" s="105"/>
      <c r="C20" s="101"/>
      <c r="D20" s="101"/>
      <c r="E20" s="84"/>
      <c r="F20" s="84"/>
      <c r="G20" s="84"/>
      <c r="H20" s="95"/>
      <c r="I20" s="84"/>
      <c r="J20" s="84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17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17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B114" s="101"/>
      <c r="C114" s="101"/>
      <c r="D114" s="101"/>
      <c r="E114" s="101"/>
      <c r="F114" s="101"/>
      <c r="G114" s="101"/>
      <c r="H114" s="101"/>
      <c r="I114" s="101"/>
      <c r="J114" s="101"/>
    </row>
    <row r="115" spans="2:10"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2:10"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2:10">
      <c r="B117" s="101"/>
      <c r="C117" s="101"/>
      <c r="D117" s="101"/>
      <c r="E117" s="101"/>
      <c r="F117" s="101"/>
      <c r="G117" s="101"/>
      <c r="H117" s="101"/>
      <c r="I117" s="101"/>
      <c r="J117" s="101"/>
    </row>
    <row r="118" spans="2:10">
      <c r="B118" s="101"/>
      <c r="C118" s="101"/>
      <c r="D118" s="101"/>
      <c r="E118" s="101"/>
      <c r="F118" s="101"/>
      <c r="G118" s="101"/>
      <c r="H118" s="101"/>
      <c r="I118" s="101"/>
      <c r="J118" s="101"/>
    </row>
    <row r="119" spans="2:10">
      <c r="B119" s="101"/>
      <c r="C119" s="101"/>
      <c r="D119" s="101"/>
      <c r="E119" s="101"/>
      <c r="F119" s="101"/>
      <c r="G119" s="101"/>
      <c r="H119" s="101"/>
      <c r="I119" s="101"/>
      <c r="J119" s="10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20:J1048576 B23:B24 AF28:XFD29 K1:XFD27 K28:AD29 K30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8802</v>
      </c>
    </row>
    <row r="6" spans="2:60" ht="26.25" customHeight="1">
      <c r="B6" s="164" t="s">
        <v>226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6">
      <c r="B7" s="60" t="s">
        <v>128</v>
      </c>
      <c r="C7" s="60" t="s">
        <v>129</v>
      </c>
      <c r="D7" s="60" t="s">
        <v>15</v>
      </c>
      <c r="E7" s="60" t="s">
        <v>16</v>
      </c>
      <c r="F7" s="60" t="s">
        <v>62</v>
      </c>
      <c r="G7" s="60" t="s">
        <v>113</v>
      </c>
      <c r="H7" s="60" t="s">
        <v>58</v>
      </c>
      <c r="I7" s="60" t="s">
        <v>122</v>
      </c>
      <c r="J7" s="60" t="s">
        <v>194</v>
      </c>
      <c r="K7" s="60" t="s">
        <v>195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11" sqref="J11:J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191</v>
      </c>
      <c r="C1" s="78" t="s" vm="1">
        <v>269</v>
      </c>
    </row>
    <row r="2" spans="2:60">
      <c r="B2" s="57" t="s">
        <v>190</v>
      </c>
      <c r="C2" s="78" t="s">
        <v>270</v>
      </c>
    </row>
    <row r="3" spans="2:60">
      <c r="B3" s="57" t="s">
        <v>192</v>
      </c>
      <c r="C3" s="78" t="s">
        <v>271</v>
      </c>
    </row>
    <row r="4" spans="2:60">
      <c r="B4" s="57" t="s">
        <v>193</v>
      </c>
      <c r="C4" s="78">
        <v>8802</v>
      </c>
    </row>
    <row r="6" spans="2:60" ht="26.25" customHeight="1">
      <c r="B6" s="164" t="s">
        <v>227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3">
      <c r="B7" s="60" t="s">
        <v>128</v>
      </c>
      <c r="C7" s="62" t="s">
        <v>49</v>
      </c>
      <c r="D7" s="62" t="s">
        <v>15</v>
      </c>
      <c r="E7" s="62" t="s">
        <v>16</v>
      </c>
      <c r="F7" s="62" t="s">
        <v>62</v>
      </c>
      <c r="G7" s="62" t="s">
        <v>113</v>
      </c>
      <c r="H7" s="62" t="s">
        <v>58</v>
      </c>
      <c r="I7" s="62" t="s">
        <v>122</v>
      </c>
      <c r="J7" s="62" t="s">
        <v>194</v>
      </c>
      <c r="K7" s="64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32" t="s">
        <v>61</v>
      </c>
      <c r="C10" s="124"/>
      <c r="D10" s="124"/>
      <c r="E10" s="124"/>
      <c r="F10" s="124"/>
      <c r="G10" s="124"/>
      <c r="H10" s="126">
        <v>0</v>
      </c>
      <c r="I10" s="125">
        <v>17.358408099999998</v>
      </c>
      <c r="J10" s="126">
        <f>I10/$I$10</f>
        <v>1</v>
      </c>
      <c r="K10" s="126">
        <f>I10/'סכום נכסי הקרן'!$C$42</f>
        <v>1.3276864557865867E-5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7" t="s">
        <v>246</v>
      </c>
      <c r="C11" s="124"/>
      <c r="D11" s="124"/>
      <c r="E11" s="124"/>
      <c r="F11" s="124"/>
      <c r="G11" s="124"/>
      <c r="H11" s="126">
        <v>0</v>
      </c>
      <c r="I11" s="125">
        <v>17.358408099999998</v>
      </c>
      <c r="J11" s="126">
        <f t="shared" ref="J11:J12" si="0">I11/$I$10</f>
        <v>1</v>
      </c>
      <c r="K11" s="126">
        <f>I11/'סכום נכסי הקרן'!$C$42</f>
        <v>1.3276864557865867E-5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2347</v>
      </c>
      <c r="C12" s="84" t="s">
        <v>2348</v>
      </c>
      <c r="D12" s="84" t="s">
        <v>735</v>
      </c>
      <c r="E12" s="84" t="s">
        <v>361</v>
      </c>
      <c r="F12" s="98">
        <v>0</v>
      </c>
      <c r="G12" s="97" t="s">
        <v>176</v>
      </c>
      <c r="H12" s="131">
        <v>0</v>
      </c>
      <c r="I12" s="94">
        <v>17.358408099999998</v>
      </c>
      <c r="J12" s="95">
        <f t="shared" si="0"/>
        <v>1</v>
      </c>
      <c r="K12" s="95">
        <f>I12/'סכום נכסי הקרן'!$C$42</f>
        <v>1.3276864557865867E-5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topLeftCell="A2" workbookViewId="0">
      <selection activeCell="J9" sqref="J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191</v>
      </c>
      <c r="C1" s="149">
        <v>43738</v>
      </c>
    </row>
    <row r="2" spans="2:47">
      <c r="B2" s="57" t="s">
        <v>190</v>
      </c>
      <c r="C2" s="78" t="s">
        <v>270</v>
      </c>
    </row>
    <row r="3" spans="2:47">
      <c r="B3" s="57" t="s">
        <v>192</v>
      </c>
      <c r="C3" s="78" t="s">
        <v>271</v>
      </c>
    </row>
    <row r="4" spans="2:47">
      <c r="B4" s="57" t="s">
        <v>193</v>
      </c>
      <c r="C4" s="78">
        <v>8802</v>
      </c>
    </row>
    <row r="6" spans="2:47" ht="26.25" customHeight="1">
      <c r="B6" s="146" t="s">
        <v>228</v>
      </c>
      <c r="C6" s="147"/>
      <c r="D6" s="148"/>
    </row>
    <row r="7" spans="2:47" s="3" customFormat="1" ht="33">
      <c r="B7" s="60" t="s">
        <v>128</v>
      </c>
      <c r="C7" s="65" t="s">
        <v>119</v>
      </c>
      <c r="D7" s="66" t="s">
        <v>118</v>
      </c>
    </row>
    <row r="8" spans="2:47" s="3" customFormat="1">
      <c r="B8" s="16"/>
      <c r="C8" s="33" t="s">
        <v>255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6" t="s">
        <v>2352</v>
      </c>
      <c r="C10" s="138">
        <f>C11+C22</f>
        <v>37032.6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6" t="s">
        <v>28</v>
      </c>
      <c r="C11" s="138">
        <f>SUM(C12:C20)</f>
        <v>3649.58</v>
      </c>
      <c r="D11" s="101"/>
    </row>
    <row r="12" spans="2:47">
      <c r="B12" s="139" t="s">
        <v>2417</v>
      </c>
      <c r="C12" s="140">
        <v>839.51</v>
      </c>
      <c r="D12" s="141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39" t="s">
        <v>2050</v>
      </c>
      <c r="C13" s="140">
        <v>324.98</v>
      </c>
      <c r="D13" s="141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39" t="s">
        <v>2351</v>
      </c>
      <c r="C14" s="140">
        <v>83.72</v>
      </c>
      <c r="D14" s="141">
        <v>46631</v>
      </c>
    </row>
    <row r="15" spans="2:47">
      <c r="B15" s="139" t="s">
        <v>2055</v>
      </c>
      <c r="C15" s="140">
        <v>167.66</v>
      </c>
      <c r="D15" s="141">
        <v>48214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39" t="s">
        <v>2418</v>
      </c>
      <c r="C16" s="140">
        <v>134.78</v>
      </c>
      <c r="D16" s="141">
        <v>44246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39" t="s">
        <v>2419</v>
      </c>
      <c r="C17" s="140">
        <v>729.79</v>
      </c>
      <c r="D17" s="141">
        <v>46100</v>
      </c>
    </row>
    <row r="18" spans="2:4">
      <c r="B18" s="139" t="s">
        <v>2420</v>
      </c>
      <c r="C18" s="140">
        <v>563.89</v>
      </c>
      <c r="D18" s="141">
        <v>43800</v>
      </c>
    </row>
    <row r="19" spans="2:4">
      <c r="B19" s="139" t="s">
        <v>2421</v>
      </c>
      <c r="C19" s="140">
        <v>574.91</v>
      </c>
      <c r="D19" s="141">
        <v>43799</v>
      </c>
    </row>
    <row r="20" spans="2:4">
      <c r="B20" s="139" t="s">
        <v>2422</v>
      </c>
      <c r="C20" s="140">
        <v>230.34</v>
      </c>
      <c r="D20" s="141">
        <v>44739</v>
      </c>
    </row>
    <row r="21" spans="2:4">
      <c r="B21" s="101"/>
      <c r="C21" s="101"/>
      <c r="D21" s="101"/>
    </row>
    <row r="22" spans="2:4">
      <c r="B22" s="106" t="s">
        <v>2353</v>
      </c>
      <c r="C22" s="125">
        <f>SUM(C23:C84)</f>
        <v>33383.019999999997</v>
      </c>
      <c r="D22" s="101"/>
    </row>
    <row r="23" spans="2:4">
      <c r="B23" s="139" t="s">
        <v>2354</v>
      </c>
      <c r="C23" s="140">
        <v>313.7</v>
      </c>
      <c r="D23" s="141">
        <v>45778</v>
      </c>
    </row>
    <row r="24" spans="2:4">
      <c r="B24" s="139" t="s">
        <v>2355</v>
      </c>
      <c r="C24" s="140">
        <v>654.13</v>
      </c>
      <c r="D24" s="141">
        <v>46326</v>
      </c>
    </row>
    <row r="25" spans="2:4">
      <c r="B25" s="139" t="s">
        <v>2356</v>
      </c>
      <c r="C25" s="140">
        <v>358.74</v>
      </c>
      <c r="D25" s="141">
        <v>46326</v>
      </c>
    </row>
    <row r="26" spans="2:4">
      <c r="B26" s="139" t="s">
        <v>2357</v>
      </c>
      <c r="C26" s="140">
        <v>318.58</v>
      </c>
      <c r="D26" s="141">
        <v>47270</v>
      </c>
    </row>
    <row r="27" spans="2:4">
      <c r="B27" s="139" t="s">
        <v>2065</v>
      </c>
      <c r="C27" s="140">
        <v>190.31</v>
      </c>
      <c r="D27" s="141">
        <v>46601</v>
      </c>
    </row>
    <row r="28" spans="2:4">
      <c r="B28" s="139" t="s">
        <v>2358</v>
      </c>
      <c r="C28" s="140">
        <v>880.1</v>
      </c>
      <c r="D28" s="141">
        <v>47209</v>
      </c>
    </row>
    <row r="29" spans="2:4">
      <c r="B29" s="139" t="s">
        <v>2359</v>
      </c>
      <c r="C29" s="140">
        <v>110.73</v>
      </c>
      <c r="D29" s="141">
        <v>45382</v>
      </c>
    </row>
    <row r="30" spans="2:4">
      <c r="B30" s="139" t="s">
        <v>2066</v>
      </c>
      <c r="C30" s="140">
        <v>655.9</v>
      </c>
      <c r="D30" s="141">
        <v>47119</v>
      </c>
    </row>
    <row r="31" spans="2:4">
      <c r="B31" s="139" t="s">
        <v>2058</v>
      </c>
      <c r="C31" s="140">
        <v>559.66999999999996</v>
      </c>
      <c r="D31" s="141">
        <v>47119</v>
      </c>
    </row>
    <row r="32" spans="2:4">
      <c r="B32" s="139" t="s">
        <v>2413</v>
      </c>
      <c r="C32" s="140">
        <v>1008.72</v>
      </c>
      <c r="D32" s="141">
        <v>44332</v>
      </c>
    </row>
    <row r="33" spans="2:4">
      <c r="B33" s="139" t="s">
        <v>2067</v>
      </c>
      <c r="C33" s="140">
        <v>937.35</v>
      </c>
      <c r="D33" s="141">
        <v>47119</v>
      </c>
    </row>
    <row r="34" spans="2:4">
      <c r="B34" s="139" t="s">
        <v>2360</v>
      </c>
      <c r="C34" s="140">
        <v>141.49</v>
      </c>
      <c r="D34" s="141">
        <v>47119</v>
      </c>
    </row>
    <row r="35" spans="2:4">
      <c r="B35" s="139" t="s">
        <v>2361</v>
      </c>
      <c r="C35" s="140">
        <v>429.06</v>
      </c>
      <c r="D35" s="141">
        <v>46742</v>
      </c>
    </row>
    <row r="36" spans="2:4">
      <c r="B36" s="139" t="s">
        <v>2069</v>
      </c>
      <c r="C36" s="140">
        <v>381.91</v>
      </c>
      <c r="D36" s="141">
        <v>45557</v>
      </c>
    </row>
    <row r="37" spans="2:4">
      <c r="B37" s="139" t="s">
        <v>2071</v>
      </c>
      <c r="C37" s="140">
        <v>4959.1899999999996</v>
      </c>
      <c r="D37" s="141">
        <v>50041</v>
      </c>
    </row>
    <row r="38" spans="2:4">
      <c r="B38" s="139" t="s">
        <v>2362</v>
      </c>
      <c r="C38" s="140">
        <v>167.21</v>
      </c>
      <c r="D38" s="141">
        <v>46971</v>
      </c>
    </row>
    <row r="39" spans="2:4">
      <c r="B39" s="139" t="s">
        <v>2363</v>
      </c>
      <c r="C39" s="140">
        <v>83.65</v>
      </c>
      <c r="D39" s="141">
        <v>46012</v>
      </c>
    </row>
    <row r="40" spans="2:4">
      <c r="B40" s="139" t="s">
        <v>2364</v>
      </c>
      <c r="C40" s="140">
        <v>5.9</v>
      </c>
      <c r="D40" s="141">
        <v>46326</v>
      </c>
    </row>
    <row r="41" spans="2:4">
      <c r="B41" s="139" t="s">
        <v>2365</v>
      </c>
      <c r="C41" s="140">
        <v>3.71</v>
      </c>
      <c r="D41" s="141">
        <v>46326</v>
      </c>
    </row>
    <row r="42" spans="2:4">
      <c r="B42" s="139" t="s">
        <v>2366</v>
      </c>
      <c r="C42" s="140">
        <v>785.18</v>
      </c>
      <c r="D42" s="141">
        <v>47392</v>
      </c>
    </row>
    <row r="43" spans="2:4">
      <c r="B43" s="139" t="s">
        <v>2367</v>
      </c>
      <c r="C43" s="140">
        <v>1709.43</v>
      </c>
      <c r="D43" s="141">
        <v>47392</v>
      </c>
    </row>
    <row r="44" spans="2:4">
      <c r="B44" s="139" t="s">
        <v>2075</v>
      </c>
      <c r="C44" s="140">
        <v>9.9499999999999993</v>
      </c>
      <c r="D44" s="141">
        <v>46199</v>
      </c>
    </row>
    <row r="45" spans="2:4">
      <c r="B45" s="139" t="s">
        <v>2414</v>
      </c>
      <c r="C45" s="140">
        <v>2229.04</v>
      </c>
      <c r="D45" s="141">
        <v>46626</v>
      </c>
    </row>
    <row r="46" spans="2:4">
      <c r="B46" s="139" t="s">
        <v>2368</v>
      </c>
      <c r="C46" s="140">
        <v>26.54</v>
      </c>
      <c r="D46" s="141">
        <v>46201</v>
      </c>
    </row>
    <row r="47" spans="2:4">
      <c r="B47" s="139" t="s">
        <v>2077</v>
      </c>
      <c r="C47" s="140">
        <v>38.369999999999997</v>
      </c>
      <c r="D47" s="141">
        <v>46201</v>
      </c>
    </row>
    <row r="48" spans="2:4">
      <c r="B48" s="139" t="s">
        <v>2053</v>
      </c>
      <c r="C48" s="140">
        <v>84.68</v>
      </c>
      <c r="D48" s="141">
        <v>47262</v>
      </c>
    </row>
    <row r="49" spans="2:4">
      <c r="B49" s="139" t="s">
        <v>2369</v>
      </c>
      <c r="C49" s="140">
        <v>207.3</v>
      </c>
      <c r="D49" s="141">
        <v>45485</v>
      </c>
    </row>
    <row r="50" spans="2:4">
      <c r="B50" s="139" t="s">
        <v>2078</v>
      </c>
      <c r="C50" s="140">
        <v>371.31</v>
      </c>
      <c r="D50" s="141">
        <v>45777</v>
      </c>
    </row>
    <row r="51" spans="2:4">
      <c r="B51" s="139" t="s">
        <v>2079</v>
      </c>
      <c r="C51" s="140">
        <v>16.559999999999999</v>
      </c>
      <c r="D51" s="141">
        <v>46734</v>
      </c>
    </row>
    <row r="52" spans="2:4">
      <c r="B52" s="139" t="s">
        <v>2415</v>
      </c>
      <c r="C52" s="140">
        <v>1807.08</v>
      </c>
      <c r="D52" s="141">
        <v>44819</v>
      </c>
    </row>
    <row r="53" spans="2:4">
      <c r="B53" s="139" t="s">
        <v>2370</v>
      </c>
      <c r="C53" s="140">
        <v>346.76</v>
      </c>
      <c r="D53" s="141">
        <v>47178</v>
      </c>
    </row>
    <row r="54" spans="2:4">
      <c r="B54" s="139" t="s">
        <v>2081</v>
      </c>
      <c r="C54" s="140">
        <v>12.1</v>
      </c>
      <c r="D54" s="141">
        <v>46201</v>
      </c>
    </row>
    <row r="55" spans="2:4">
      <c r="B55" s="139" t="s">
        <v>2082</v>
      </c>
      <c r="C55" s="140">
        <v>27.66</v>
      </c>
      <c r="D55" s="141">
        <v>47363</v>
      </c>
    </row>
    <row r="56" spans="2:4">
      <c r="B56" s="139" t="s">
        <v>2371</v>
      </c>
      <c r="C56" s="140">
        <v>44.94</v>
      </c>
      <c r="D56" s="141">
        <v>45047</v>
      </c>
    </row>
    <row r="57" spans="2:4">
      <c r="B57" s="139" t="s">
        <v>2372</v>
      </c>
      <c r="C57" s="140">
        <v>198.96</v>
      </c>
      <c r="D57" s="141">
        <v>45710</v>
      </c>
    </row>
    <row r="58" spans="2:4">
      <c r="B58" s="139" t="s">
        <v>2373</v>
      </c>
      <c r="C58" s="140">
        <v>906.24</v>
      </c>
      <c r="D58" s="141">
        <v>46573</v>
      </c>
    </row>
    <row r="59" spans="2:4">
      <c r="B59" s="139" t="s">
        <v>2084</v>
      </c>
      <c r="C59" s="140">
        <v>267.08</v>
      </c>
      <c r="D59" s="141">
        <v>47255</v>
      </c>
    </row>
    <row r="60" spans="2:4">
      <c r="B60" s="139" t="s">
        <v>2374</v>
      </c>
      <c r="C60" s="140">
        <v>37.869999999999997</v>
      </c>
      <c r="D60" s="141">
        <v>46734</v>
      </c>
    </row>
    <row r="61" spans="2:4">
      <c r="B61" s="139" t="s">
        <v>2375</v>
      </c>
      <c r="C61" s="140">
        <v>2089.31</v>
      </c>
      <c r="D61" s="141">
        <v>46572</v>
      </c>
    </row>
    <row r="62" spans="2:4">
      <c r="B62" s="139" t="s">
        <v>2376</v>
      </c>
      <c r="C62" s="140">
        <v>405.31</v>
      </c>
      <c r="D62" s="141">
        <v>46524</v>
      </c>
    </row>
    <row r="63" spans="2:4">
      <c r="B63" s="139" t="s">
        <v>2089</v>
      </c>
      <c r="C63" s="140">
        <v>533.01</v>
      </c>
      <c r="D63" s="141">
        <v>46844</v>
      </c>
    </row>
    <row r="64" spans="2:4">
      <c r="B64" s="139" t="s">
        <v>2377</v>
      </c>
      <c r="C64" s="140">
        <v>56.26</v>
      </c>
      <c r="D64" s="141">
        <v>46201</v>
      </c>
    </row>
    <row r="65" spans="2:4">
      <c r="B65" s="139" t="s">
        <v>2091</v>
      </c>
      <c r="C65" s="140">
        <v>485.17</v>
      </c>
      <c r="D65" s="141">
        <v>45869</v>
      </c>
    </row>
    <row r="66" spans="2:4">
      <c r="B66" s="139" t="s">
        <v>2416</v>
      </c>
      <c r="C66" s="140">
        <v>245.5</v>
      </c>
      <c r="D66" s="141">
        <v>44256</v>
      </c>
    </row>
    <row r="67" spans="2:4">
      <c r="B67" s="139" t="s">
        <v>2093</v>
      </c>
      <c r="C67" s="140">
        <v>182.98</v>
      </c>
      <c r="D67" s="141">
        <v>47992</v>
      </c>
    </row>
    <row r="68" spans="2:4">
      <c r="B68" s="139" t="s">
        <v>2094</v>
      </c>
      <c r="C68" s="140">
        <v>19.53</v>
      </c>
      <c r="D68" s="141">
        <v>47212</v>
      </c>
    </row>
    <row r="69" spans="2:4">
      <c r="B69" s="139" t="s">
        <v>2378</v>
      </c>
      <c r="C69" s="140">
        <v>430.8</v>
      </c>
      <c r="D69" s="141">
        <v>44044</v>
      </c>
    </row>
    <row r="70" spans="2:4">
      <c r="B70" s="139" t="s">
        <v>2379</v>
      </c>
      <c r="C70" s="140">
        <v>781.32</v>
      </c>
      <c r="D70" s="141">
        <v>46794</v>
      </c>
    </row>
    <row r="71" spans="2:4">
      <c r="B71" s="139" t="s">
        <v>2380</v>
      </c>
      <c r="C71" s="140">
        <v>91.38</v>
      </c>
      <c r="D71" s="141">
        <v>48213</v>
      </c>
    </row>
    <row r="72" spans="2:4">
      <c r="B72" s="139" t="s">
        <v>2060</v>
      </c>
      <c r="C72" s="140">
        <v>6.6</v>
      </c>
      <c r="D72" s="141">
        <v>45939</v>
      </c>
    </row>
    <row r="73" spans="2:4">
      <c r="B73" s="139" t="s">
        <v>2381</v>
      </c>
      <c r="C73" s="140">
        <v>3249.76</v>
      </c>
      <c r="D73" s="141">
        <v>46539</v>
      </c>
    </row>
    <row r="74" spans="2:4">
      <c r="B74" s="139" t="s">
        <v>2382</v>
      </c>
      <c r="C74" s="140">
        <v>33.380000000000003</v>
      </c>
      <c r="D74" s="141">
        <v>46827</v>
      </c>
    </row>
    <row r="75" spans="2:4">
      <c r="B75" s="139" t="s">
        <v>2383</v>
      </c>
      <c r="C75" s="140">
        <v>234.93</v>
      </c>
      <c r="D75" s="141">
        <v>48723</v>
      </c>
    </row>
    <row r="76" spans="2:4">
      <c r="B76" s="139" t="s">
        <v>2384</v>
      </c>
      <c r="C76" s="140">
        <v>260.02999999999997</v>
      </c>
      <c r="D76" s="141">
        <v>45869</v>
      </c>
    </row>
    <row r="77" spans="2:4">
      <c r="B77" s="139" t="s">
        <v>2100</v>
      </c>
      <c r="C77" s="140">
        <v>491.55</v>
      </c>
      <c r="D77" s="141">
        <v>47107</v>
      </c>
    </row>
    <row r="78" spans="2:4">
      <c r="B78" s="139" t="s">
        <v>2101</v>
      </c>
      <c r="C78" s="140">
        <v>22.83</v>
      </c>
      <c r="D78" s="141">
        <v>46734</v>
      </c>
    </row>
    <row r="79" spans="2:4">
      <c r="B79" s="139" t="s">
        <v>2385</v>
      </c>
      <c r="C79" s="140">
        <v>347.54</v>
      </c>
      <c r="D79" s="141">
        <v>46637</v>
      </c>
    </row>
    <row r="80" spans="2:4">
      <c r="B80" s="139" t="s">
        <v>2386</v>
      </c>
      <c r="C80" s="140">
        <v>303.85000000000002</v>
      </c>
      <c r="D80" s="141">
        <v>48069</v>
      </c>
    </row>
    <row r="81" spans="2:4">
      <c r="B81" s="139" t="s">
        <v>2387</v>
      </c>
      <c r="C81" s="140">
        <v>132.74</v>
      </c>
      <c r="D81" s="141">
        <v>48214</v>
      </c>
    </row>
    <row r="82" spans="2:4">
      <c r="B82" s="139" t="s">
        <v>2103</v>
      </c>
      <c r="C82" s="140">
        <v>569.02</v>
      </c>
      <c r="D82" s="141">
        <v>48004</v>
      </c>
    </row>
    <row r="83" spans="2:4">
      <c r="B83" s="139" t="s">
        <v>2388</v>
      </c>
      <c r="C83" s="140">
        <v>70.239999999999995</v>
      </c>
      <c r="D83" s="141">
        <v>46482</v>
      </c>
    </row>
    <row r="84" spans="2:4">
      <c r="B84" s="139" t="s">
        <v>2389</v>
      </c>
      <c r="C84" s="140">
        <v>1052.8800000000001</v>
      </c>
      <c r="D84" s="141">
        <v>46643</v>
      </c>
    </row>
    <row r="85" spans="2:4">
      <c r="B85" s="139"/>
      <c r="C85" s="140"/>
      <c r="D85" s="141"/>
    </row>
    <row r="86" spans="2:4">
      <c r="B86" s="139"/>
      <c r="C86" s="140"/>
      <c r="D86" s="141"/>
    </row>
    <row r="87" spans="2:4">
      <c r="B87" s="139"/>
      <c r="C87" s="140"/>
      <c r="D87" s="141"/>
    </row>
    <row r="88" spans="2:4">
      <c r="B88" s="139"/>
      <c r="C88" s="140"/>
      <c r="D88" s="141"/>
    </row>
    <row r="89" spans="2:4">
      <c r="B89" s="139"/>
      <c r="C89" s="140"/>
      <c r="D89" s="141"/>
    </row>
    <row r="90" spans="2:4">
      <c r="B90" s="139"/>
      <c r="C90" s="140"/>
      <c r="D90" s="141"/>
    </row>
    <row r="91" spans="2:4">
      <c r="B91" s="139"/>
      <c r="C91" s="140"/>
      <c r="D91" s="141"/>
    </row>
    <row r="92" spans="2:4">
      <c r="B92" s="139"/>
      <c r="C92" s="140"/>
      <c r="D92" s="141"/>
    </row>
    <row r="93" spans="2:4">
      <c r="B93" s="139"/>
      <c r="C93" s="140"/>
      <c r="D93" s="141"/>
    </row>
    <row r="94" spans="2:4">
      <c r="B94" s="139"/>
      <c r="C94" s="140"/>
      <c r="D94" s="141"/>
    </row>
    <row r="95" spans="2:4">
      <c r="B95" s="139"/>
      <c r="C95" s="140"/>
      <c r="D95" s="141"/>
    </row>
    <row r="96" spans="2:4">
      <c r="B96" s="139"/>
      <c r="C96" s="140"/>
      <c r="D96" s="141"/>
    </row>
    <row r="97" spans="2:4">
      <c r="B97" s="139"/>
      <c r="C97" s="140"/>
      <c r="D97" s="141"/>
    </row>
    <row r="98" spans="2:4">
      <c r="B98" s="139"/>
      <c r="C98" s="140"/>
      <c r="D98" s="141"/>
    </row>
    <row r="99" spans="2:4">
      <c r="B99" s="139"/>
      <c r="C99" s="140"/>
      <c r="D99" s="141"/>
    </row>
    <row r="100" spans="2:4">
      <c r="B100" s="139"/>
      <c r="C100" s="140"/>
      <c r="D100" s="141"/>
    </row>
    <row r="101" spans="2:4">
      <c r="B101" s="139"/>
      <c r="C101" s="140"/>
      <c r="D101" s="141"/>
    </row>
    <row r="102" spans="2:4">
      <c r="B102" s="139"/>
      <c r="C102" s="140"/>
      <c r="D102" s="141"/>
    </row>
    <row r="103" spans="2:4">
      <c r="B103" s="139"/>
      <c r="C103" s="140"/>
      <c r="D103" s="141"/>
    </row>
    <row r="104" spans="2:4">
      <c r="B104" s="139"/>
      <c r="C104" s="140"/>
      <c r="D104" s="141"/>
    </row>
    <row r="105" spans="2:4">
      <c r="B105" s="139"/>
      <c r="C105" s="140"/>
      <c r="D105" s="141"/>
    </row>
    <row r="106" spans="2:4">
      <c r="B106" s="139"/>
      <c r="C106" s="140"/>
      <c r="D106" s="141"/>
    </row>
    <row r="107" spans="2:4">
      <c r="B107" s="139"/>
      <c r="C107" s="140"/>
      <c r="D107" s="141"/>
    </row>
    <row r="108" spans="2:4">
      <c r="B108" s="139"/>
      <c r="C108" s="140"/>
      <c r="D108" s="141"/>
    </row>
    <row r="109" spans="2:4">
      <c r="B109" s="139"/>
      <c r="C109" s="140"/>
      <c r="D109" s="141"/>
    </row>
  </sheetData>
  <sheetProtection sheet="1" objects="1" scenarios="1"/>
  <phoneticPr fontId="5" type="noConversion"/>
  <dataValidations count="1">
    <dataValidation allowBlank="1" showInputMessage="1" showErrorMessage="1" sqref="AH28:XFD29 D1:XFD27 D30:XFD1048576 D28:AF29 A1:A1048576 B1:B9 C5:C9 B10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8802</v>
      </c>
    </row>
    <row r="6" spans="2:18" ht="26.25" customHeight="1">
      <c r="B6" s="164" t="s">
        <v>231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257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zoomScaleNormal="100" workbookViewId="0">
      <selection activeCell="B1" sqref="B1:L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191</v>
      </c>
      <c r="C1" s="78" t="s" vm="1">
        <v>269</v>
      </c>
    </row>
    <row r="2" spans="2:13">
      <c r="B2" s="57" t="s">
        <v>190</v>
      </c>
      <c r="C2" s="78" t="s">
        <v>270</v>
      </c>
    </row>
    <row r="3" spans="2:13">
      <c r="B3" s="57" t="s">
        <v>192</v>
      </c>
      <c r="C3" s="78" t="s">
        <v>271</v>
      </c>
    </row>
    <row r="4" spans="2:13">
      <c r="B4" s="57" t="s">
        <v>193</v>
      </c>
      <c r="C4" s="78">
        <v>8802</v>
      </c>
    </row>
    <row r="6" spans="2:13" ht="26.25" customHeight="1">
      <c r="B6" s="153" t="s">
        <v>220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3" s="3" customFormat="1" ht="63">
      <c r="B7" s="13" t="s">
        <v>127</v>
      </c>
      <c r="C7" s="14" t="s">
        <v>49</v>
      </c>
      <c r="D7" s="14" t="s">
        <v>129</v>
      </c>
      <c r="E7" s="14" t="s">
        <v>15</v>
      </c>
      <c r="F7" s="14" t="s">
        <v>71</v>
      </c>
      <c r="G7" s="14" t="s">
        <v>113</v>
      </c>
      <c r="H7" s="14" t="s">
        <v>17</v>
      </c>
      <c r="I7" s="14" t="s">
        <v>19</v>
      </c>
      <c r="J7" s="14" t="s">
        <v>67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9" t="s">
        <v>48</v>
      </c>
      <c r="C10" s="80"/>
      <c r="D10" s="80"/>
      <c r="E10" s="80"/>
      <c r="F10" s="80"/>
      <c r="G10" s="80"/>
      <c r="H10" s="80"/>
      <c r="I10" s="80"/>
      <c r="J10" s="88">
        <f>J11+J47</f>
        <v>123725.6599733106</v>
      </c>
      <c r="K10" s="89">
        <f>J10/$J$10</f>
        <v>1</v>
      </c>
      <c r="L10" s="89">
        <f>J10/'[5]סכום נכסי הקרן'!$C$42</f>
        <v>9.463361042872423E-2</v>
      </c>
    </row>
    <row r="11" spans="2:13">
      <c r="B11" s="81" t="s">
        <v>246</v>
      </c>
      <c r="C11" s="82"/>
      <c r="D11" s="82"/>
      <c r="E11" s="82"/>
      <c r="F11" s="82"/>
      <c r="G11" s="82"/>
      <c r="H11" s="82"/>
      <c r="I11" s="82"/>
      <c r="J11" s="91">
        <f>J12+J19</f>
        <v>114939.7454876696</v>
      </c>
      <c r="K11" s="92">
        <f t="shared" ref="K11:K17" si="0">J11/$J$10</f>
        <v>0.92898874423028943</v>
      </c>
      <c r="L11" s="92">
        <f>J11/'[5]סכום נכסי הקרן'!$C$42</f>
        <v>8.7913558914158946E-2</v>
      </c>
    </row>
    <row r="12" spans="2:13">
      <c r="B12" s="102" t="s">
        <v>45</v>
      </c>
      <c r="C12" s="82"/>
      <c r="D12" s="82"/>
      <c r="E12" s="82"/>
      <c r="F12" s="82"/>
      <c r="G12" s="82"/>
      <c r="H12" s="82"/>
      <c r="I12" s="82"/>
      <c r="J12" s="91">
        <f>SUM(J13:J17)</f>
        <v>93308.121099015611</v>
      </c>
      <c r="K12" s="92">
        <f t="shared" si="0"/>
        <v>0.75415335120575244</v>
      </c>
      <c r="L12" s="92">
        <f>J12/'[5]סכום נכסי הקרן'!$C$42</f>
        <v>7.1368254441522019E-2</v>
      </c>
    </row>
    <row r="13" spans="2:13">
      <c r="B13" s="87" t="s">
        <v>2236</v>
      </c>
      <c r="C13" s="84" t="s">
        <v>2237</v>
      </c>
      <c r="D13" s="84">
        <v>11</v>
      </c>
      <c r="E13" s="84" t="s">
        <v>360</v>
      </c>
      <c r="F13" s="84" t="s">
        <v>361</v>
      </c>
      <c r="G13" s="97" t="s">
        <v>176</v>
      </c>
      <c r="H13" s="98">
        <v>0</v>
      </c>
      <c r="I13" s="98">
        <v>0</v>
      </c>
      <c r="J13" s="94">
        <v>61.503865002999987</v>
      </c>
      <c r="K13" s="95">
        <f t="shared" si="0"/>
        <v>4.970987022115482E-4</v>
      </c>
      <c r="L13" s="95">
        <f>J13/'[5]סכום נכסי הקרן'!$C$42</f>
        <v>4.7042244929712039E-5</v>
      </c>
    </row>
    <row r="14" spans="2:13">
      <c r="B14" s="87" t="s">
        <v>2238</v>
      </c>
      <c r="C14" s="84" t="s">
        <v>2239</v>
      </c>
      <c r="D14" s="84">
        <v>12</v>
      </c>
      <c r="E14" s="84" t="s">
        <v>360</v>
      </c>
      <c r="F14" s="84" t="s">
        <v>361</v>
      </c>
      <c r="G14" s="97" t="s">
        <v>176</v>
      </c>
      <c r="H14" s="98">
        <v>0</v>
      </c>
      <c r="I14" s="98">
        <v>0</v>
      </c>
      <c r="J14" s="94">
        <v>1757.1530077339999</v>
      </c>
      <c r="K14" s="95">
        <f t="shared" si="0"/>
        <v>1.4202009575968663E-2</v>
      </c>
      <c r="L14" s="95">
        <f>J14/'[5]סכום נכסי הקרן'!$C$42</f>
        <v>1.3439874415172295E-3</v>
      </c>
    </row>
    <row r="15" spans="2:13">
      <c r="B15" s="87" t="s">
        <v>2240</v>
      </c>
      <c r="C15" s="84" t="s">
        <v>2241</v>
      </c>
      <c r="D15" s="84">
        <v>10</v>
      </c>
      <c r="E15" s="84" t="s">
        <v>360</v>
      </c>
      <c r="F15" s="84" t="s">
        <v>361</v>
      </c>
      <c r="G15" s="97" t="s">
        <v>176</v>
      </c>
      <c r="H15" s="98">
        <v>0</v>
      </c>
      <c r="I15" s="98">
        <v>0</v>
      </c>
      <c r="J15" s="94">
        <v>77843.744680000003</v>
      </c>
      <c r="K15" s="95">
        <f t="shared" si="0"/>
        <v>0.62916410950478674</v>
      </c>
      <c r="L15" s="95">
        <f>J15/'[5]סכום נכסי הקרן'!$C$42</f>
        <v>5.9540071234611178E-2</v>
      </c>
    </row>
    <row r="16" spans="2:13">
      <c r="B16" s="87" t="s">
        <v>2240</v>
      </c>
      <c r="C16" s="84" t="s">
        <v>2242</v>
      </c>
      <c r="D16" s="84">
        <v>10</v>
      </c>
      <c r="E16" s="84" t="s">
        <v>360</v>
      </c>
      <c r="F16" s="84" t="s">
        <v>361</v>
      </c>
      <c r="G16" s="97" t="s">
        <v>176</v>
      </c>
      <c r="H16" s="98">
        <v>0</v>
      </c>
      <c r="I16" s="98">
        <v>0</v>
      </c>
      <c r="J16" s="94">
        <v>11968.8752552636</v>
      </c>
      <c r="K16" s="95">
        <f t="shared" si="0"/>
        <v>9.6737210840867269E-2</v>
      </c>
      <c r="L16" s="95">
        <f>J16/'[5]סכום נכסי הקרן'!$C$42</f>
        <v>9.154591524675992E-3</v>
      </c>
    </row>
    <row r="17" spans="2:12">
      <c r="B17" s="87" t="s">
        <v>2243</v>
      </c>
      <c r="C17" s="84" t="s">
        <v>2244</v>
      </c>
      <c r="D17" s="84">
        <v>20</v>
      </c>
      <c r="E17" s="84" t="s">
        <v>360</v>
      </c>
      <c r="F17" s="84" t="s">
        <v>361</v>
      </c>
      <c r="G17" s="97" t="s">
        <v>176</v>
      </c>
      <c r="H17" s="98">
        <v>0</v>
      </c>
      <c r="I17" s="98">
        <v>0</v>
      </c>
      <c r="J17" s="94">
        <v>1676.844291015</v>
      </c>
      <c r="K17" s="95">
        <f t="shared" si="0"/>
        <v>1.3552922581918087E-2</v>
      </c>
      <c r="L17" s="95">
        <f>J17/'[5]סכום נכסי הקרן'!$C$42</f>
        <v>1.2825619957878955E-3</v>
      </c>
    </row>
    <row r="18" spans="2:12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2">
      <c r="B19" s="102" t="s">
        <v>46</v>
      </c>
      <c r="C19" s="82"/>
      <c r="D19" s="82"/>
      <c r="E19" s="82"/>
      <c r="F19" s="82"/>
      <c r="G19" s="82"/>
      <c r="H19" s="82"/>
      <c r="I19" s="82"/>
      <c r="J19" s="91">
        <f>SUM(J20:J45)</f>
        <v>21631.624388653992</v>
      </c>
      <c r="K19" s="92">
        <f t="shared" ref="K19:K45" si="1">J19/$J$10</f>
        <v>0.17483539302453707</v>
      </c>
      <c r="L19" s="92">
        <f>J19/'[5]סכום נכסי הקרן'!$C$42</f>
        <v>1.654530447263693E-2</v>
      </c>
    </row>
    <row r="20" spans="2:12">
      <c r="B20" s="87" t="s">
        <v>2238</v>
      </c>
      <c r="C20" s="84" t="s">
        <v>2245</v>
      </c>
      <c r="D20" s="84">
        <v>12</v>
      </c>
      <c r="E20" s="84" t="s">
        <v>360</v>
      </c>
      <c r="F20" s="84" t="s">
        <v>361</v>
      </c>
      <c r="G20" s="97" t="s">
        <v>175</v>
      </c>
      <c r="H20" s="98">
        <v>0</v>
      </c>
      <c r="I20" s="98">
        <v>0</v>
      </c>
      <c r="J20" s="94">
        <v>1195.4120824700001</v>
      </c>
      <c r="K20" s="95">
        <f t="shared" si="1"/>
        <v>9.6617959663974923E-3</v>
      </c>
      <c r="L20" s="95">
        <f>J20/'[5]סכום נכסי הקרן'!$C$42</f>
        <v>9.1433063552587941E-4</v>
      </c>
    </row>
    <row r="21" spans="2:12">
      <c r="B21" s="87" t="s">
        <v>2238</v>
      </c>
      <c r="C21" s="84" t="s">
        <v>2246</v>
      </c>
      <c r="D21" s="84">
        <v>12</v>
      </c>
      <c r="E21" s="84" t="s">
        <v>360</v>
      </c>
      <c r="F21" s="84" t="s">
        <v>361</v>
      </c>
      <c r="G21" s="97" t="s">
        <v>185</v>
      </c>
      <c r="H21" s="98">
        <v>0</v>
      </c>
      <c r="I21" s="98">
        <v>0</v>
      </c>
      <c r="J21" s="94">
        <v>11.045983210999999</v>
      </c>
      <c r="K21" s="95">
        <f t="shared" si="1"/>
        <v>8.9278030227381912E-5</v>
      </c>
      <c r="L21" s="95">
        <f>J21/'[5]סכום נכסי הקרן'!$C$42</f>
        <v>8.4487023323819251E-6</v>
      </c>
    </row>
    <row r="22" spans="2:12">
      <c r="B22" s="87" t="s">
        <v>2238</v>
      </c>
      <c r="C22" s="84" t="s">
        <v>2247</v>
      </c>
      <c r="D22" s="84">
        <v>12</v>
      </c>
      <c r="E22" s="84" t="s">
        <v>360</v>
      </c>
      <c r="F22" s="84" t="s">
        <v>361</v>
      </c>
      <c r="G22" s="97" t="s">
        <v>178</v>
      </c>
      <c r="H22" s="98">
        <v>0</v>
      </c>
      <c r="I22" s="98">
        <v>0</v>
      </c>
      <c r="J22" s="94">
        <v>0.45529539699999994</v>
      </c>
      <c r="K22" s="95">
        <f t="shared" si="1"/>
        <v>3.6798785078068177E-6</v>
      </c>
      <c r="L22" s="95">
        <f>J22/'[5]סכום נכסי הקרן'!$C$42</f>
        <v>3.482401891328254E-7</v>
      </c>
    </row>
    <row r="23" spans="2:12">
      <c r="B23" s="87" t="s">
        <v>2238</v>
      </c>
      <c r="C23" s="84" t="s">
        <v>2248</v>
      </c>
      <c r="D23" s="84">
        <v>12</v>
      </c>
      <c r="E23" s="84" t="s">
        <v>360</v>
      </c>
      <c r="F23" s="84" t="s">
        <v>361</v>
      </c>
      <c r="G23" s="97" t="s">
        <v>177</v>
      </c>
      <c r="H23" s="98">
        <v>0</v>
      </c>
      <c r="I23" s="98">
        <v>0</v>
      </c>
      <c r="J23" s="94">
        <v>576.78602466199993</v>
      </c>
      <c r="K23" s="95">
        <f t="shared" si="1"/>
        <v>4.6618140876065724E-3</v>
      </c>
      <c r="L23" s="95">
        <f>J23/'[5]סכום נכסי הקרן'!$C$42</f>
        <v>4.4116429825769883E-4</v>
      </c>
    </row>
    <row r="24" spans="2:12">
      <c r="B24" s="87" t="s">
        <v>2240</v>
      </c>
      <c r="C24" s="84" t="s">
        <v>2249</v>
      </c>
      <c r="D24" s="84">
        <v>10</v>
      </c>
      <c r="E24" s="84" t="s">
        <v>360</v>
      </c>
      <c r="F24" s="84" t="s">
        <v>361</v>
      </c>
      <c r="G24" s="97" t="s">
        <v>1612</v>
      </c>
      <c r="H24" s="98">
        <v>0</v>
      </c>
      <c r="I24" s="98">
        <v>0</v>
      </c>
      <c r="J24" s="94">
        <v>3.3973771149999994</v>
      </c>
      <c r="K24" s="95">
        <f t="shared" si="1"/>
        <v>2.7458953265901854E-5</v>
      </c>
      <c r="L24" s="95">
        <f>J24/'[5]סכום נכסי הקרן'!$C$42</f>
        <v>2.5985398861459008E-6</v>
      </c>
    </row>
    <row r="25" spans="2:12">
      <c r="B25" s="87" t="s">
        <v>2240</v>
      </c>
      <c r="C25" s="84" t="s">
        <v>2250</v>
      </c>
      <c r="D25" s="84">
        <v>10</v>
      </c>
      <c r="E25" s="84" t="s">
        <v>360</v>
      </c>
      <c r="F25" s="84" t="s">
        <v>361</v>
      </c>
      <c r="G25" s="97" t="s">
        <v>183</v>
      </c>
      <c r="H25" s="98">
        <v>0</v>
      </c>
      <c r="I25" s="98">
        <v>0</v>
      </c>
      <c r="J25" s="94">
        <v>0.82044000000000006</v>
      </c>
      <c r="K25" s="95">
        <f t="shared" si="1"/>
        <v>6.6311224379565305E-6</v>
      </c>
      <c r="L25" s="95">
        <f>J25/'[5]סכום נכסי הקרן'!$C$42</f>
        <v>6.2752705749875028E-7</v>
      </c>
    </row>
    <row r="26" spans="2:12">
      <c r="B26" s="87" t="s">
        <v>2240</v>
      </c>
      <c r="C26" s="84" t="s">
        <v>2251</v>
      </c>
      <c r="D26" s="84">
        <v>10</v>
      </c>
      <c r="E26" s="84" t="s">
        <v>360</v>
      </c>
      <c r="F26" s="84" t="s">
        <v>361</v>
      </c>
      <c r="G26" s="97" t="s">
        <v>177</v>
      </c>
      <c r="H26" s="98">
        <v>0</v>
      </c>
      <c r="I26" s="98">
        <v>0</v>
      </c>
      <c r="J26" s="94">
        <v>134.85499999999999</v>
      </c>
      <c r="K26" s="95">
        <f t="shared" si="1"/>
        <v>1.0899517531697963E-3</v>
      </c>
      <c r="L26" s="95">
        <f>J26/'[5]סכום נכסי הקרן'!$C$42</f>
        <v>1.031460695955755E-4</v>
      </c>
    </row>
    <row r="27" spans="2:12">
      <c r="B27" s="87" t="s">
        <v>2240</v>
      </c>
      <c r="C27" s="84" t="s">
        <v>2252</v>
      </c>
      <c r="D27" s="84">
        <v>10</v>
      </c>
      <c r="E27" s="84" t="s">
        <v>360</v>
      </c>
      <c r="F27" s="84" t="s">
        <v>361</v>
      </c>
      <c r="G27" s="97" t="s">
        <v>179</v>
      </c>
      <c r="H27" s="98">
        <v>0</v>
      </c>
      <c r="I27" s="98">
        <v>0</v>
      </c>
      <c r="J27" s="94">
        <v>4.081431351</v>
      </c>
      <c r="K27" s="95">
        <f t="shared" si="1"/>
        <v>3.2987751707127067E-5</v>
      </c>
      <c r="L27" s="95">
        <f>J27/'[5]סכום נכסי הקרן'!$C$42</f>
        <v>3.1217500439717455E-6</v>
      </c>
    </row>
    <row r="28" spans="2:12">
      <c r="B28" s="87" t="s">
        <v>2240</v>
      </c>
      <c r="C28" s="84" t="s">
        <v>2253</v>
      </c>
      <c r="D28" s="84">
        <v>10</v>
      </c>
      <c r="E28" s="84" t="s">
        <v>360</v>
      </c>
      <c r="F28" s="84" t="s">
        <v>361</v>
      </c>
      <c r="G28" s="97" t="s">
        <v>177</v>
      </c>
      <c r="H28" s="98">
        <v>0</v>
      </c>
      <c r="I28" s="98">
        <v>0</v>
      </c>
      <c r="J28" s="94">
        <v>1173.4247048619998</v>
      </c>
      <c r="K28" s="95">
        <f t="shared" si="1"/>
        <v>9.4840852343412389E-3</v>
      </c>
      <c r="L28" s="95">
        <f>J28/'[5]סכום נכסי הקרן'!$C$42</f>
        <v>8.9751322733946438E-4</v>
      </c>
    </row>
    <row r="29" spans="2:12">
      <c r="B29" s="87" t="s">
        <v>2240</v>
      </c>
      <c r="C29" s="84" t="s">
        <v>2254</v>
      </c>
      <c r="D29" s="84">
        <v>10</v>
      </c>
      <c r="E29" s="84" t="s">
        <v>360</v>
      </c>
      <c r="F29" s="84" t="s">
        <v>361</v>
      </c>
      <c r="G29" s="97" t="s">
        <v>182</v>
      </c>
      <c r="H29" s="98">
        <v>0</v>
      </c>
      <c r="I29" s="98">
        <v>0</v>
      </c>
      <c r="J29" s="94">
        <v>303.83858058399994</v>
      </c>
      <c r="K29" s="95">
        <f t="shared" si="1"/>
        <v>2.4557442704249248E-3</v>
      </c>
      <c r="L29" s="95">
        <f>J29/'[5]סכום נכסי הקרן'!$C$42</f>
        <v>2.3239594659996393E-4</v>
      </c>
    </row>
    <row r="30" spans="2:12">
      <c r="B30" s="87" t="s">
        <v>2240</v>
      </c>
      <c r="C30" s="84" t="s">
        <v>2255</v>
      </c>
      <c r="D30" s="84">
        <v>10</v>
      </c>
      <c r="E30" s="84" t="s">
        <v>360</v>
      </c>
      <c r="F30" s="84" t="s">
        <v>361</v>
      </c>
      <c r="G30" s="97" t="s">
        <v>178</v>
      </c>
      <c r="H30" s="98">
        <v>0</v>
      </c>
      <c r="I30" s="98">
        <v>0</v>
      </c>
      <c r="J30" s="94">
        <v>738.94270161899988</v>
      </c>
      <c r="K30" s="95">
        <f t="shared" si="1"/>
        <v>5.972428854114825E-3</v>
      </c>
      <c r="L30" s="95">
        <f>J30/'[5]סכום נכסי הקרן'!$C$42</f>
        <v>5.6519250549357414E-4</v>
      </c>
    </row>
    <row r="31" spans="2:12">
      <c r="B31" s="87" t="s">
        <v>2240</v>
      </c>
      <c r="C31" s="84" t="s">
        <v>2256</v>
      </c>
      <c r="D31" s="84">
        <v>10</v>
      </c>
      <c r="E31" s="84" t="s">
        <v>360</v>
      </c>
      <c r="F31" s="84" t="s">
        <v>361</v>
      </c>
      <c r="G31" s="97" t="s">
        <v>185</v>
      </c>
      <c r="H31" s="98">
        <v>0</v>
      </c>
      <c r="I31" s="98">
        <v>0</v>
      </c>
      <c r="J31" s="94">
        <v>889.5237161849999</v>
      </c>
      <c r="K31" s="95">
        <f t="shared" si="1"/>
        <v>7.1894845125650003E-3</v>
      </c>
      <c r="L31" s="95">
        <f>J31/'[5]סכום נכסי הקרן'!$C$42</f>
        <v>6.8036687654542247E-4</v>
      </c>
    </row>
    <row r="32" spans="2:12">
      <c r="B32" s="87" t="s">
        <v>2240</v>
      </c>
      <c r="C32" s="84" t="s">
        <v>2257</v>
      </c>
      <c r="D32" s="84">
        <v>10</v>
      </c>
      <c r="E32" s="84" t="s">
        <v>360</v>
      </c>
      <c r="F32" s="84" t="s">
        <v>361</v>
      </c>
      <c r="G32" s="97" t="s">
        <v>175</v>
      </c>
      <c r="H32" s="98">
        <v>0</v>
      </c>
      <c r="I32" s="98">
        <v>0</v>
      </c>
      <c r="J32" s="94">
        <v>8419.125</v>
      </c>
      <c r="K32" s="95">
        <f t="shared" si="1"/>
        <v>6.8046717243748195E-2</v>
      </c>
      <c r="L32" s="95">
        <f>J32/'[5]סכום נכסי הקרן'!$C$42</f>
        <v>6.4395065305984179E-3</v>
      </c>
    </row>
    <row r="33" spans="2:12">
      <c r="B33" s="87" t="s">
        <v>2240</v>
      </c>
      <c r="C33" s="84" t="s">
        <v>2258</v>
      </c>
      <c r="D33" s="84">
        <v>10</v>
      </c>
      <c r="E33" s="84" t="s">
        <v>360</v>
      </c>
      <c r="F33" s="84" t="s">
        <v>361</v>
      </c>
      <c r="G33" s="97" t="s">
        <v>179</v>
      </c>
      <c r="H33" s="98">
        <v>0</v>
      </c>
      <c r="I33" s="98">
        <v>0</v>
      </c>
      <c r="J33" s="94">
        <v>0.72590999999999983</v>
      </c>
      <c r="K33" s="95">
        <f t="shared" si="1"/>
        <v>5.8670933754290666E-6</v>
      </c>
      <c r="L33" s="95">
        <f>J33/'[5]סכום נכסי הקרן'!$C$42</f>
        <v>5.5522422883930293E-7</v>
      </c>
    </row>
    <row r="34" spans="2:12">
      <c r="B34" s="87" t="s">
        <v>2240</v>
      </c>
      <c r="C34" s="84" t="s">
        <v>2259</v>
      </c>
      <c r="D34" s="84">
        <v>10</v>
      </c>
      <c r="E34" s="84" t="s">
        <v>360</v>
      </c>
      <c r="F34" s="84" t="s">
        <v>361</v>
      </c>
      <c r="G34" s="97" t="s">
        <v>184</v>
      </c>
      <c r="H34" s="98">
        <v>0</v>
      </c>
      <c r="I34" s="98">
        <v>0</v>
      </c>
      <c r="J34" s="94">
        <v>2.7667800000000002</v>
      </c>
      <c r="K34" s="95">
        <f t="shared" si="1"/>
        <v>2.2362216540989431E-5</v>
      </c>
      <c r="L34" s="95">
        <f>J34/'[5]סכום נכסי הקרן'!$C$42</f>
        <v>2.1162172884627669E-6</v>
      </c>
    </row>
    <row r="35" spans="2:12">
      <c r="B35" s="87" t="s">
        <v>2240</v>
      </c>
      <c r="C35" s="84" t="s">
        <v>2260</v>
      </c>
      <c r="D35" s="84">
        <v>10</v>
      </c>
      <c r="E35" s="84" t="s">
        <v>360</v>
      </c>
      <c r="F35" s="84" t="s">
        <v>361</v>
      </c>
      <c r="G35" s="97" t="s">
        <v>178</v>
      </c>
      <c r="H35" s="98">
        <v>0</v>
      </c>
      <c r="I35" s="98">
        <v>0</v>
      </c>
      <c r="J35" s="94">
        <v>23.055159999999997</v>
      </c>
      <c r="K35" s="95">
        <f t="shared" si="1"/>
        <v>1.8634097409521457E-4</v>
      </c>
      <c r="L35" s="95">
        <f>J35/'[5]סכום נכסי הקרן'!$C$42</f>
        <v>1.7634119149435528E-5</v>
      </c>
    </row>
    <row r="36" spans="2:12">
      <c r="B36" s="87" t="s">
        <v>2240</v>
      </c>
      <c r="C36" s="84" t="s">
        <v>2261</v>
      </c>
      <c r="D36" s="84">
        <v>10</v>
      </c>
      <c r="E36" s="84" t="s">
        <v>360</v>
      </c>
      <c r="F36" s="84" t="s">
        <v>361</v>
      </c>
      <c r="G36" s="97" t="s">
        <v>175</v>
      </c>
      <c r="H36" s="98">
        <v>0</v>
      </c>
      <c r="I36" s="98">
        <v>0</v>
      </c>
      <c r="J36" s="94">
        <v>7949.8449949409987</v>
      </c>
      <c r="K36" s="95">
        <f t="shared" si="1"/>
        <v>6.4253809570754314E-2</v>
      </c>
      <c r="L36" s="95">
        <f>J36/'[5]סכום נכסי הקרן'!$C$42</f>
        <v>6.0805699834801958E-3</v>
      </c>
    </row>
    <row r="37" spans="2:12">
      <c r="B37" s="87" t="s">
        <v>2240</v>
      </c>
      <c r="C37" s="84" t="s">
        <v>2262</v>
      </c>
      <c r="D37" s="84">
        <v>10</v>
      </c>
      <c r="E37" s="84" t="s">
        <v>360</v>
      </c>
      <c r="F37" s="84" t="s">
        <v>361</v>
      </c>
      <c r="G37" s="97" t="s">
        <v>180</v>
      </c>
      <c r="H37" s="98">
        <v>0</v>
      </c>
      <c r="I37" s="98">
        <v>0</v>
      </c>
      <c r="J37" s="94">
        <v>0.66791168699999981</v>
      </c>
      <c r="K37" s="95">
        <f t="shared" si="1"/>
        <v>5.3983279389584821E-6</v>
      </c>
      <c r="L37" s="95">
        <f>J37/'[5]סכום נכסי הקרן'!$C$42</f>
        <v>5.1086326314189484E-7</v>
      </c>
    </row>
    <row r="38" spans="2:12">
      <c r="B38" s="87" t="s">
        <v>2243</v>
      </c>
      <c r="C38" s="84" t="s">
        <v>2263</v>
      </c>
      <c r="D38" s="84">
        <v>20</v>
      </c>
      <c r="E38" s="84" t="s">
        <v>360</v>
      </c>
      <c r="F38" s="84" t="s">
        <v>361</v>
      </c>
      <c r="G38" s="97" t="s">
        <v>177</v>
      </c>
      <c r="H38" s="98">
        <v>0</v>
      </c>
      <c r="I38" s="98">
        <v>0</v>
      </c>
      <c r="J38" s="94">
        <v>0.12330835999999998</v>
      </c>
      <c r="K38" s="95">
        <f t="shared" si="1"/>
        <v>9.966272156204248E-7</v>
      </c>
      <c r="L38" s="95">
        <f>J38/'[5]סכום נכסי הקרן'!$C$42</f>
        <v>9.431443166568741E-8</v>
      </c>
    </row>
    <row r="39" spans="2:12">
      <c r="B39" s="87" t="s">
        <v>2243</v>
      </c>
      <c r="C39" s="84" t="s">
        <v>2264</v>
      </c>
      <c r="D39" s="84">
        <v>20</v>
      </c>
      <c r="E39" s="84" t="s">
        <v>360</v>
      </c>
      <c r="F39" s="84" t="s">
        <v>361</v>
      </c>
      <c r="G39" s="97" t="s">
        <v>185</v>
      </c>
      <c r="H39" s="98">
        <v>0</v>
      </c>
      <c r="I39" s="98">
        <v>0</v>
      </c>
      <c r="J39" s="94">
        <v>27.653990754999992</v>
      </c>
      <c r="K39" s="95">
        <f t="shared" si="1"/>
        <v>2.2351055359870665E-4</v>
      </c>
      <c r="L39" s="95">
        <f>J39/'[5]סכום נכסי הקרן'!$C$42</f>
        <v>2.1151610655968491E-5</v>
      </c>
    </row>
    <row r="40" spans="2:12">
      <c r="B40" s="87" t="s">
        <v>2243</v>
      </c>
      <c r="C40" s="84">
        <v>33820000</v>
      </c>
      <c r="D40" s="84">
        <v>20</v>
      </c>
      <c r="E40" s="84" t="s">
        <v>360</v>
      </c>
      <c r="F40" s="84" t="s">
        <v>361</v>
      </c>
      <c r="G40" s="97" t="s">
        <v>178</v>
      </c>
      <c r="H40" s="98">
        <v>0</v>
      </c>
      <c r="I40" s="98">
        <v>0</v>
      </c>
      <c r="J40" s="94">
        <v>24.56</v>
      </c>
      <c r="K40" s="95">
        <f t="shared" si="1"/>
        <v>1.9850368957658373E-4</v>
      </c>
      <c r="L40" s="95">
        <f>J40/'[5]סכום נכסי הקרן'!$C$42</f>
        <v>1.8785120828054831E-5</v>
      </c>
    </row>
    <row r="41" spans="2:12">
      <c r="B41" s="87" t="s">
        <v>2243</v>
      </c>
      <c r="C41" s="84" t="s">
        <v>2265</v>
      </c>
      <c r="D41" s="84">
        <v>20</v>
      </c>
      <c r="E41" s="84" t="s">
        <v>360</v>
      </c>
      <c r="F41" s="84" t="s">
        <v>361</v>
      </c>
      <c r="G41" s="97" t="s">
        <v>179</v>
      </c>
      <c r="H41" s="98">
        <v>0</v>
      </c>
      <c r="I41" s="98">
        <v>0</v>
      </c>
      <c r="J41" s="94">
        <v>5.7756871899999993</v>
      </c>
      <c r="K41" s="95">
        <f t="shared" si="1"/>
        <v>4.6681401345896217E-5</v>
      </c>
      <c r="L41" s="95">
        <f>J41/'[5]סכום נכסי הקרן'!$C$42</f>
        <v>4.4176295492344657E-6</v>
      </c>
    </row>
    <row r="42" spans="2:12">
      <c r="B42" s="87" t="s">
        <v>2243</v>
      </c>
      <c r="C42" s="84" t="s">
        <v>2266</v>
      </c>
      <c r="D42" s="84">
        <v>20</v>
      </c>
      <c r="E42" s="84" t="s">
        <v>360</v>
      </c>
      <c r="F42" s="84" t="s">
        <v>361</v>
      </c>
      <c r="G42" s="97" t="s">
        <v>177</v>
      </c>
      <c r="H42" s="98">
        <v>0</v>
      </c>
      <c r="I42" s="98">
        <v>0</v>
      </c>
      <c r="J42" s="94">
        <v>3.8309496999999991E-2</v>
      </c>
      <c r="K42" s="95">
        <f t="shared" si="1"/>
        <v>3.0963259366136257E-7</v>
      </c>
      <c r="L42" s="95">
        <f>J42/'[5]סכום נכסי הקרן'!$C$42</f>
        <v>2.9301650244584851E-8</v>
      </c>
    </row>
    <row r="43" spans="2:12">
      <c r="B43" s="87" t="s">
        <v>2243</v>
      </c>
      <c r="C43" s="84" t="s">
        <v>2267</v>
      </c>
      <c r="D43" s="84">
        <v>20</v>
      </c>
      <c r="E43" s="84" t="s">
        <v>360</v>
      </c>
      <c r="F43" s="84" t="s">
        <v>361</v>
      </c>
      <c r="G43" s="97" t="s">
        <v>175</v>
      </c>
      <c r="H43" s="98">
        <v>0</v>
      </c>
      <c r="I43" s="98">
        <v>0</v>
      </c>
      <c r="J43" s="94">
        <v>84.820222316999974</v>
      </c>
      <c r="K43" s="95">
        <f t="shared" si="1"/>
        <v>6.8555077689863944E-4</v>
      </c>
      <c r="L43" s="95">
        <f>J43/'[5]סכום נכסי הקרן'!$C$42</f>
        <v>6.4876145150135082E-5</v>
      </c>
    </row>
    <row r="44" spans="2:12">
      <c r="B44" s="87" t="s">
        <v>2236</v>
      </c>
      <c r="C44" s="84" t="s">
        <v>2268</v>
      </c>
      <c r="D44" s="84">
        <v>11</v>
      </c>
      <c r="E44" s="84" t="s">
        <v>360</v>
      </c>
      <c r="F44" s="84" t="s">
        <v>361</v>
      </c>
      <c r="G44" s="97" t="s">
        <v>177</v>
      </c>
      <c r="H44" s="98">
        <v>0</v>
      </c>
      <c r="I44" s="98">
        <v>0</v>
      </c>
      <c r="J44" s="94">
        <v>-0.36605853499999996</v>
      </c>
      <c r="K44" s="95">
        <f t="shared" si="1"/>
        <v>-2.958630692121295E-6</v>
      </c>
      <c r="L44" s="95">
        <f>J44/'[5]סכום נכסי הקרן'!$C$42</f>
        <v>-2.7998590432067336E-7</v>
      </c>
    </row>
    <row r="45" spans="2:12">
      <c r="B45" s="87" t="s">
        <v>2236</v>
      </c>
      <c r="C45" s="84" t="s">
        <v>2269</v>
      </c>
      <c r="D45" s="84">
        <v>11</v>
      </c>
      <c r="E45" s="84" t="s">
        <v>360</v>
      </c>
      <c r="F45" s="84" t="s">
        <v>361</v>
      </c>
      <c r="G45" s="97" t="s">
        <v>175</v>
      </c>
      <c r="H45" s="98">
        <v>0</v>
      </c>
      <c r="I45" s="98">
        <v>0</v>
      </c>
      <c r="J45" s="94">
        <v>60.249834985999996</v>
      </c>
      <c r="K45" s="95">
        <f t="shared" si="1"/>
        <v>4.8696313278099912E-4</v>
      </c>
      <c r="L45" s="95">
        <f>J45/'[5]סכום נכסי הקרן'!$C$42</f>
        <v>4.6083079400748176E-5</v>
      </c>
    </row>
    <row r="46" spans="2:12">
      <c r="B46" s="83"/>
      <c r="C46" s="84"/>
      <c r="D46" s="84"/>
      <c r="E46" s="84"/>
      <c r="F46" s="84"/>
      <c r="G46" s="84"/>
      <c r="H46" s="84"/>
      <c r="I46" s="84"/>
      <c r="J46" s="84"/>
      <c r="K46" s="95"/>
      <c r="L46" s="84"/>
    </row>
    <row r="47" spans="2:12">
      <c r="B47" s="81" t="s">
        <v>245</v>
      </c>
      <c r="C47" s="82"/>
      <c r="D47" s="82"/>
      <c r="E47" s="82"/>
      <c r="F47" s="82"/>
      <c r="G47" s="82"/>
      <c r="H47" s="82"/>
      <c r="I47" s="82"/>
      <c r="J47" s="91">
        <f>J48</f>
        <v>8785.9144856409985</v>
      </c>
      <c r="K47" s="92">
        <f t="shared" ref="K47:K49" si="2">J47/$J$10</f>
        <v>7.1011255769710555E-2</v>
      </c>
      <c r="L47" s="92">
        <f>J47/'[5]סכום נכסי הקרן'!$C$42</f>
        <v>6.7200515145652839E-3</v>
      </c>
    </row>
    <row r="48" spans="2:12">
      <c r="B48" s="123" t="s">
        <v>47</v>
      </c>
      <c r="C48" s="124"/>
      <c r="D48" s="124"/>
      <c r="E48" s="124"/>
      <c r="F48" s="124"/>
      <c r="G48" s="124"/>
      <c r="H48" s="124"/>
      <c r="I48" s="124"/>
      <c r="J48" s="125">
        <f>J49</f>
        <v>8785.9144856409985</v>
      </c>
      <c r="K48" s="126">
        <f t="shared" si="2"/>
        <v>7.1011255769710555E-2</v>
      </c>
      <c r="L48" s="126">
        <f>J48/'[5]סכום נכסי הקרן'!$C$42</f>
        <v>6.7200515145652839E-3</v>
      </c>
    </row>
    <row r="49" spans="2:12">
      <c r="B49" s="87" t="s">
        <v>2271</v>
      </c>
      <c r="C49" s="84" t="s">
        <v>2272</v>
      </c>
      <c r="D49" s="84"/>
      <c r="E49" s="84" t="s">
        <v>274</v>
      </c>
      <c r="F49" s="84" t="s">
        <v>2270</v>
      </c>
      <c r="G49" s="97"/>
      <c r="H49" s="98">
        <v>0</v>
      </c>
      <c r="I49" s="98">
        <v>0</v>
      </c>
      <c r="J49" s="94">
        <v>8785.9144856409985</v>
      </c>
      <c r="K49" s="95">
        <f t="shared" si="2"/>
        <v>7.1011255769710555E-2</v>
      </c>
      <c r="L49" s="95">
        <f>J49/'[5]סכום נכסי הקרן'!$C$42</f>
        <v>6.7200515145652839E-3</v>
      </c>
    </row>
    <row r="50" spans="2:12" s="100" customFormat="1"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D51" s="1"/>
    </row>
    <row r="52" spans="2:12">
      <c r="D52" s="1"/>
    </row>
    <row r="53" spans="2:12">
      <c r="B53" s="145" t="s">
        <v>268</v>
      </c>
      <c r="D53" s="1"/>
    </row>
    <row r="54" spans="2:12">
      <c r="B54" s="117"/>
      <c r="D54" s="1"/>
    </row>
    <row r="55" spans="2:12">
      <c r="D55" s="1"/>
    </row>
    <row r="56" spans="2:12"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8802</v>
      </c>
    </row>
    <row r="6" spans="2:18" ht="26.25" customHeight="1">
      <c r="B6" s="164" t="s">
        <v>232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191</v>
      </c>
      <c r="C1" s="78" t="s" vm="1">
        <v>269</v>
      </c>
    </row>
    <row r="2" spans="2:18">
      <c r="B2" s="57" t="s">
        <v>190</v>
      </c>
      <c r="C2" s="78" t="s">
        <v>270</v>
      </c>
    </row>
    <row r="3" spans="2:18">
      <c r="B3" s="57" t="s">
        <v>192</v>
      </c>
      <c r="C3" s="78" t="s">
        <v>271</v>
      </c>
    </row>
    <row r="4" spans="2:18">
      <c r="B4" s="57" t="s">
        <v>193</v>
      </c>
      <c r="C4" s="78">
        <v>8802</v>
      </c>
    </row>
    <row r="6" spans="2:18" ht="26.25" customHeight="1">
      <c r="B6" s="164" t="s">
        <v>234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128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114</v>
      </c>
      <c r="H7" s="31" t="s">
        <v>18</v>
      </c>
      <c r="I7" s="31" t="s">
        <v>113</v>
      </c>
      <c r="J7" s="31" t="s">
        <v>17</v>
      </c>
      <c r="K7" s="31" t="s">
        <v>229</v>
      </c>
      <c r="L7" s="31" t="s">
        <v>252</v>
      </c>
      <c r="M7" s="31" t="s">
        <v>230</v>
      </c>
      <c r="N7" s="31" t="s">
        <v>64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52" workbookViewId="0">
      <selection activeCell="Q61" activeCellId="3" sqref="Q12:Q26 Q28:Q41 Q43:Q59 Q61:Q62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191</v>
      </c>
      <c r="C1" s="78" t="s" vm="1">
        <v>269</v>
      </c>
    </row>
    <row r="2" spans="2:53">
      <c r="B2" s="57" t="s">
        <v>190</v>
      </c>
      <c r="C2" s="78" t="s">
        <v>270</v>
      </c>
    </row>
    <row r="3" spans="2:53">
      <c r="B3" s="57" t="s">
        <v>192</v>
      </c>
      <c r="C3" s="78" t="s">
        <v>271</v>
      </c>
    </row>
    <row r="4" spans="2:53">
      <c r="B4" s="57" t="s">
        <v>193</v>
      </c>
      <c r="C4" s="78">
        <v>8802</v>
      </c>
    </row>
    <row r="6" spans="2:53" ht="21.75" customHeight="1">
      <c r="B6" s="155" t="s">
        <v>221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53" ht="27.7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AU7" s="3"/>
      <c r="AV7" s="3"/>
    </row>
    <row r="8" spans="2:53" s="3" customFormat="1" ht="66" customHeight="1">
      <c r="B8" s="23" t="s">
        <v>127</v>
      </c>
      <c r="C8" s="31" t="s">
        <v>49</v>
      </c>
      <c r="D8" s="31" t="s">
        <v>131</v>
      </c>
      <c r="E8" s="31" t="s">
        <v>15</v>
      </c>
      <c r="F8" s="31" t="s">
        <v>71</v>
      </c>
      <c r="G8" s="31" t="s">
        <v>114</v>
      </c>
      <c r="H8" s="31" t="s">
        <v>18</v>
      </c>
      <c r="I8" s="31" t="s">
        <v>113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267</v>
      </c>
      <c r="O8" s="31" t="s">
        <v>67</v>
      </c>
      <c r="P8" s="31" t="s">
        <v>254</v>
      </c>
      <c r="Q8" s="31" t="s">
        <v>194</v>
      </c>
      <c r="R8" s="72" t="s">
        <v>196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17" t="s">
        <v>255</v>
      </c>
      <c r="O9" s="33" t="s">
        <v>260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125</v>
      </c>
      <c r="R10" s="21" t="s">
        <v>126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29</v>
      </c>
      <c r="C11" s="80"/>
      <c r="D11" s="80"/>
      <c r="E11" s="80"/>
      <c r="F11" s="80"/>
      <c r="G11" s="80"/>
      <c r="H11" s="88">
        <v>5.215273460021475</v>
      </c>
      <c r="I11" s="80"/>
      <c r="J11" s="80"/>
      <c r="K11" s="89">
        <v>2.4369156940700887E-3</v>
      </c>
      <c r="L11" s="88"/>
      <c r="M11" s="90"/>
      <c r="N11" s="88"/>
      <c r="O11" s="88">
        <v>157361.50284419596</v>
      </c>
      <c r="P11" s="80"/>
      <c r="Q11" s="89">
        <f>O11/$O$11</f>
        <v>1</v>
      </c>
      <c r="R11" s="89">
        <f>O11/'סכום נכסי הקרן'!$C$42</f>
        <v>0.12036053927575388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s="100" customFormat="1" ht="22.5" customHeight="1">
      <c r="B12" s="127" t="s">
        <v>246</v>
      </c>
      <c r="C12" s="124"/>
      <c r="D12" s="124"/>
      <c r="E12" s="124"/>
      <c r="F12" s="124"/>
      <c r="G12" s="124"/>
      <c r="H12" s="125">
        <v>5.215273460021475</v>
      </c>
      <c r="I12" s="124"/>
      <c r="J12" s="124"/>
      <c r="K12" s="126">
        <v>2.4369156940700883E-3</v>
      </c>
      <c r="L12" s="125"/>
      <c r="M12" s="128"/>
      <c r="N12" s="125"/>
      <c r="O12" s="125">
        <v>157361.50284419593</v>
      </c>
      <c r="P12" s="124"/>
      <c r="Q12" s="126">
        <f t="shared" ref="Q12:Q26" si="0">O12/$O$11</f>
        <v>0.99999999999999978</v>
      </c>
      <c r="R12" s="126">
        <f>O12/'סכום נכסי הקרן'!$C$42</f>
        <v>0.12036053927575385</v>
      </c>
      <c r="AW12" s="4"/>
    </row>
    <row r="13" spans="2:53" s="100" customFormat="1">
      <c r="B13" s="123" t="s">
        <v>27</v>
      </c>
      <c r="C13" s="124"/>
      <c r="D13" s="124"/>
      <c r="E13" s="124"/>
      <c r="F13" s="124"/>
      <c r="G13" s="124"/>
      <c r="H13" s="125">
        <v>6.6603583581925063</v>
      </c>
      <c r="I13" s="124"/>
      <c r="J13" s="124"/>
      <c r="K13" s="126">
        <v>-5.9820273389420645E-3</v>
      </c>
      <c r="L13" s="125"/>
      <c r="M13" s="128"/>
      <c r="N13" s="125"/>
      <c r="O13" s="125">
        <v>43065.892952573995</v>
      </c>
      <c r="P13" s="124"/>
      <c r="Q13" s="126">
        <f t="shared" si="0"/>
        <v>0.2736748961733903</v>
      </c>
      <c r="R13" s="126">
        <f>O13/'סכום נכסי הקרן'!$C$42</f>
        <v>3.2939658089665209E-2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6.6603583581925063</v>
      </c>
      <c r="I14" s="82"/>
      <c r="J14" s="82"/>
      <c r="K14" s="92">
        <v>-5.9820273389420645E-3</v>
      </c>
      <c r="L14" s="91"/>
      <c r="M14" s="93"/>
      <c r="N14" s="91"/>
      <c r="O14" s="91">
        <v>43065.892952573995</v>
      </c>
      <c r="P14" s="82"/>
      <c r="Q14" s="92">
        <f t="shared" si="0"/>
        <v>0.2736748961733903</v>
      </c>
      <c r="R14" s="92">
        <f>O14/'סכום נכסי הקרן'!$C$42</f>
        <v>3.2939658089665209E-2</v>
      </c>
    </row>
    <row r="15" spans="2:53">
      <c r="B15" s="86" t="s">
        <v>272</v>
      </c>
      <c r="C15" s="84" t="s">
        <v>273</v>
      </c>
      <c r="D15" s="97" t="s">
        <v>132</v>
      </c>
      <c r="E15" s="84" t="s">
        <v>274</v>
      </c>
      <c r="F15" s="84"/>
      <c r="G15" s="84"/>
      <c r="H15" s="94">
        <v>1.7999999999999998</v>
      </c>
      <c r="I15" s="97" t="s">
        <v>176</v>
      </c>
      <c r="J15" s="98">
        <v>0.04</v>
      </c>
      <c r="K15" s="95">
        <v>-9.1999999999999998E-3</v>
      </c>
      <c r="L15" s="94">
        <v>4413157.7153969994</v>
      </c>
      <c r="M15" s="96">
        <v>144.5</v>
      </c>
      <c r="N15" s="84"/>
      <c r="O15" s="94">
        <v>6377.0126757999997</v>
      </c>
      <c r="P15" s="95">
        <v>2.8384438496033553E-4</v>
      </c>
      <c r="Q15" s="95">
        <f t="shared" si="0"/>
        <v>4.0524604560455278E-2</v>
      </c>
      <c r="R15" s="95">
        <f>O15/'סכום נכסי הקרן'!$C$42</f>
        <v>4.8775632588330719E-3</v>
      </c>
    </row>
    <row r="16" spans="2:53" ht="20.25">
      <c r="B16" s="86" t="s">
        <v>275</v>
      </c>
      <c r="C16" s="84" t="s">
        <v>276</v>
      </c>
      <c r="D16" s="97" t="s">
        <v>132</v>
      </c>
      <c r="E16" s="84" t="s">
        <v>274</v>
      </c>
      <c r="F16" s="84"/>
      <c r="G16" s="84"/>
      <c r="H16" s="94">
        <v>4.5200000000001506</v>
      </c>
      <c r="I16" s="97" t="s">
        <v>176</v>
      </c>
      <c r="J16" s="98">
        <v>0.04</v>
      </c>
      <c r="K16" s="95">
        <v>-9.300000000001191E-3</v>
      </c>
      <c r="L16" s="94">
        <v>2748811.8173850002</v>
      </c>
      <c r="M16" s="96">
        <v>155.94999999999999</v>
      </c>
      <c r="N16" s="84"/>
      <c r="O16" s="94">
        <v>4286.7719259929991</v>
      </c>
      <c r="P16" s="95">
        <v>2.3660155768205496E-4</v>
      </c>
      <c r="Q16" s="95">
        <f t="shared" si="0"/>
        <v>2.7241554309743364E-2</v>
      </c>
      <c r="R16" s="95">
        <f>O16/'סכום נכסי הקרן'!$C$42</f>
        <v>3.2788081674304487E-3</v>
      </c>
      <c r="AU16" s="4"/>
    </row>
    <row r="17" spans="2:48" ht="20.25">
      <c r="B17" s="86" t="s">
        <v>277</v>
      </c>
      <c r="C17" s="84" t="s">
        <v>278</v>
      </c>
      <c r="D17" s="97" t="s">
        <v>132</v>
      </c>
      <c r="E17" s="84" t="s">
        <v>274</v>
      </c>
      <c r="F17" s="84"/>
      <c r="G17" s="84"/>
      <c r="H17" s="94">
        <v>7.4899999999985187</v>
      </c>
      <c r="I17" s="97" t="s">
        <v>176</v>
      </c>
      <c r="J17" s="98">
        <v>7.4999999999999997E-3</v>
      </c>
      <c r="K17" s="95">
        <v>-7.0999999999973862E-3</v>
      </c>
      <c r="L17" s="94">
        <v>1510199.8909999998</v>
      </c>
      <c r="M17" s="96">
        <v>113.96</v>
      </c>
      <c r="N17" s="84"/>
      <c r="O17" s="94">
        <v>1721.0238279949995</v>
      </c>
      <c r="P17" s="95">
        <v>1.095900462553988E-4</v>
      </c>
      <c r="Q17" s="95">
        <f t="shared" si="0"/>
        <v>1.0936752616673913E-2</v>
      </c>
      <c r="R17" s="95">
        <f>O17/'סכום נכסי הקרן'!$C$42</f>
        <v>1.3163534428683845E-3</v>
      </c>
      <c r="AV17" s="4"/>
    </row>
    <row r="18" spans="2:48">
      <c r="B18" s="86" t="s">
        <v>279</v>
      </c>
      <c r="C18" s="84" t="s">
        <v>280</v>
      </c>
      <c r="D18" s="97" t="s">
        <v>132</v>
      </c>
      <c r="E18" s="84" t="s">
        <v>274</v>
      </c>
      <c r="F18" s="84"/>
      <c r="G18" s="84"/>
      <c r="H18" s="94">
        <v>13.419999999999041</v>
      </c>
      <c r="I18" s="97" t="s">
        <v>176</v>
      </c>
      <c r="J18" s="98">
        <v>0.04</v>
      </c>
      <c r="K18" s="95">
        <v>9.9999999999962012E-4</v>
      </c>
      <c r="L18" s="94">
        <v>2649579.9413529993</v>
      </c>
      <c r="M18" s="96">
        <v>198.8</v>
      </c>
      <c r="N18" s="84"/>
      <c r="O18" s="94">
        <v>5267.3647980619999</v>
      </c>
      <c r="P18" s="95">
        <v>1.6333650511315062E-4</v>
      </c>
      <c r="Q18" s="95">
        <f t="shared" si="0"/>
        <v>3.3473020420230939E-2</v>
      </c>
      <c r="R18" s="95">
        <f>O18/'סכום נכסי הקרן'!$C$42</f>
        <v>4.0288307889673174E-3</v>
      </c>
      <c r="AU18" s="3"/>
    </row>
    <row r="19" spans="2:48">
      <c r="B19" s="86" t="s">
        <v>281</v>
      </c>
      <c r="C19" s="84" t="s">
        <v>282</v>
      </c>
      <c r="D19" s="97" t="s">
        <v>132</v>
      </c>
      <c r="E19" s="84" t="s">
        <v>274</v>
      </c>
      <c r="F19" s="84"/>
      <c r="G19" s="84"/>
      <c r="H19" s="94">
        <v>17.749999999999627</v>
      </c>
      <c r="I19" s="97" t="s">
        <v>176</v>
      </c>
      <c r="J19" s="98">
        <v>2.75E-2</v>
      </c>
      <c r="K19" s="95">
        <v>5.4000000000002978E-3</v>
      </c>
      <c r="L19" s="94">
        <v>2131594.1717869993</v>
      </c>
      <c r="M19" s="96">
        <v>157.5</v>
      </c>
      <c r="N19" s="84"/>
      <c r="O19" s="94">
        <v>3357.2607572349993</v>
      </c>
      <c r="P19" s="95">
        <v>1.2059893022114142E-4</v>
      </c>
      <c r="Q19" s="95">
        <f t="shared" si="0"/>
        <v>2.1334701922356654E-2</v>
      </c>
      <c r="R19" s="95">
        <f>O19/'סכום נכסי הקרן'!$C$42</f>
        <v>2.5678562286623094E-3</v>
      </c>
      <c r="AV19" s="3"/>
    </row>
    <row r="20" spans="2:48">
      <c r="B20" s="86" t="s">
        <v>283</v>
      </c>
      <c r="C20" s="84" t="s">
        <v>284</v>
      </c>
      <c r="D20" s="97" t="s">
        <v>132</v>
      </c>
      <c r="E20" s="84" t="s">
        <v>274</v>
      </c>
      <c r="F20" s="84"/>
      <c r="G20" s="84"/>
      <c r="H20" s="94">
        <v>3.9100000000002915</v>
      </c>
      <c r="I20" s="97" t="s">
        <v>176</v>
      </c>
      <c r="J20" s="98">
        <v>1.7500000000000002E-2</v>
      </c>
      <c r="K20" s="95">
        <v>-9.6000000000008631E-3</v>
      </c>
      <c r="L20" s="94">
        <v>4476868.8128119987</v>
      </c>
      <c r="M20" s="96">
        <v>114</v>
      </c>
      <c r="N20" s="94"/>
      <c r="O20" s="94">
        <v>5103.6303779609998</v>
      </c>
      <c r="P20" s="95">
        <v>2.7335932507833581E-4</v>
      </c>
      <c r="Q20" s="95">
        <f t="shared" si="0"/>
        <v>3.2432521841216255E-2</v>
      </c>
      <c r="R20" s="95">
        <f>O20/'סכום נכסי הקרן'!$C$42</f>
        <v>3.903595818881455E-3</v>
      </c>
    </row>
    <row r="21" spans="2:48">
      <c r="B21" s="86" t="s">
        <v>285</v>
      </c>
      <c r="C21" s="84" t="s">
        <v>286</v>
      </c>
      <c r="D21" s="97" t="s">
        <v>132</v>
      </c>
      <c r="E21" s="84" t="s">
        <v>274</v>
      </c>
      <c r="F21" s="84"/>
      <c r="G21" s="84"/>
      <c r="H21" s="94">
        <v>8.9999999997343552E-2</v>
      </c>
      <c r="I21" s="97" t="s">
        <v>176</v>
      </c>
      <c r="J21" s="98">
        <v>0.03</v>
      </c>
      <c r="K21" s="95">
        <v>2.0500000001461047E-2</v>
      </c>
      <c r="L21" s="94">
        <v>3296.3456039999996</v>
      </c>
      <c r="M21" s="96">
        <v>114.2</v>
      </c>
      <c r="N21" s="84"/>
      <c r="O21" s="94">
        <v>3.7644263889999996</v>
      </c>
      <c r="P21" s="95">
        <v>3.6930576995409433E-7</v>
      </c>
      <c r="Q21" s="95">
        <f t="shared" si="0"/>
        <v>2.3922155806602635E-5</v>
      </c>
      <c r="R21" s="95">
        <f>O21/'סכום נכסי הקרן'!$C$42</f>
        <v>2.8792835735213002E-6</v>
      </c>
    </row>
    <row r="22" spans="2:48">
      <c r="B22" s="86" t="s">
        <v>287</v>
      </c>
      <c r="C22" s="84" t="s">
        <v>288</v>
      </c>
      <c r="D22" s="97" t="s">
        <v>132</v>
      </c>
      <c r="E22" s="84" t="s">
        <v>274</v>
      </c>
      <c r="F22" s="84"/>
      <c r="G22" s="84"/>
      <c r="H22" s="94">
        <v>1.0899999999999221</v>
      </c>
      <c r="I22" s="97" t="s">
        <v>176</v>
      </c>
      <c r="J22" s="98">
        <v>1E-3</v>
      </c>
      <c r="K22" s="95">
        <v>-6.7000000000004964E-3</v>
      </c>
      <c r="L22" s="94">
        <v>2747404.8837339999</v>
      </c>
      <c r="M22" s="96">
        <v>102.66</v>
      </c>
      <c r="N22" s="84"/>
      <c r="O22" s="94">
        <v>2820.4857643579994</v>
      </c>
      <c r="P22" s="95">
        <v>1.812817750600296E-4</v>
      </c>
      <c r="Q22" s="95">
        <f t="shared" si="0"/>
        <v>1.7923607193498718E-2</v>
      </c>
      <c r="R22" s="95">
        <f>O22/'סכום נכסי הקרן'!$C$42</f>
        <v>2.1572950275762868E-3</v>
      </c>
    </row>
    <row r="23" spans="2:48">
      <c r="B23" s="86" t="s">
        <v>289</v>
      </c>
      <c r="C23" s="84" t="s">
        <v>290</v>
      </c>
      <c r="D23" s="97" t="s">
        <v>132</v>
      </c>
      <c r="E23" s="84" t="s">
        <v>274</v>
      </c>
      <c r="F23" s="84"/>
      <c r="G23" s="84"/>
      <c r="H23" s="94">
        <v>5.9499999999996014</v>
      </c>
      <c r="I23" s="97" t="s">
        <v>176</v>
      </c>
      <c r="J23" s="98">
        <v>7.4999999999999997E-3</v>
      </c>
      <c r="K23" s="95">
        <v>-8.2999999999998197E-3</v>
      </c>
      <c r="L23" s="94">
        <v>3469849.7814769996</v>
      </c>
      <c r="M23" s="96">
        <v>112.05</v>
      </c>
      <c r="N23" s="84"/>
      <c r="O23" s="94">
        <v>3887.9668743289994</v>
      </c>
      <c r="P23" s="95">
        <v>2.5391925951129821E-4</v>
      </c>
      <c r="Q23" s="95">
        <f t="shared" si="0"/>
        <v>2.470723019326071E-2</v>
      </c>
      <c r="R23" s="95">
        <f>O23/'סכום נכסי הקרן'!$C$42</f>
        <v>2.9737755500710479E-3</v>
      </c>
    </row>
    <row r="24" spans="2:48">
      <c r="B24" s="86" t="s">
        <v>291</v>
      </c>
      <c r="C24" s="84" t="s">
        <v>292</v>
      </c>
      <c r="D24" s="97" t="s">
        <v>132</v>
      </c>
      <c r="E24" s="84" t="s">
        <v>274</v>
      </c>
      <c r="F24" s="84"/>
      <c r="G24" s="84"/>
      <c r="H24" s="94">
        <v>9.470000000003548</v>
      </c>
      <c r="I24" s="97" t="s">
        <v>176</v>
      </c>
      <c r="J24" s="98">
        <v>5.0000000000000001E-3</v>
      </c>
      <c r="K24" s="95">
        <v>-5.0000000000043794E-3</v>
      </c>
      <c r="L24" s="94">
        <v>1027667.4115129998</v>
      </c>
      <c r="M24" s="96">
        <v>111.1</v>
      </c>
      <c r="N24" s="84"/>
      <c r="O24" s="94">
        <v>1141.7385488849998</v>
      </c>
      <c r="P24" s="95">
        <v>1.4466271157969029E-4</v>
      </c>
      <c r="Q24" s="95">
        <f t="shared" si="0"/>
        <v>7.2555137581231553E-3</v>
      </c>
      <c r="R24" s="95">
        <f>O24/'סכום נכסי הקרן'!$C$42</f>
        <v>8.7327754865035463E-4</v>
      </c>
    </row>
    <row r="25" spans="2:48">
      <c r="B25" s="86" t="s">
        <v>293</v>
      </c>
      <c r="C25" s="84" t="s">
        <v>294</v>
      </c>
      <c r="D25" s="97" t="s">
        <v>132</v>
      </c>
      <c r="E25" s="84" t="s">
        <v>274</v>
      </c>
      <c r="F25" s="84"/>
      <c r="G25" s="84"/>
      <c r="H25" s="94">
        <v>22.78999999999845</v>
      </c>
      <c r="I25" s="97" t="s">
        <v>176</v>
      </c>
      <c r="J25" s="98">
        <v>0.01</v>
      </c>
      <c r="K25" s="95">
        <v>8.0999999999963827E-3</v>
      </c>
      <c r="L25" s="94">
        <v>1376767.6445959997</v>
      </c>
      <c r="M25" s="96">
        <v>106.42</v>
      </c>
      <c r="N25" s="84"/>
      <c r="O25" s="94">
        <v>1465.1561253129998</v>
      </c>
      <c r="P25" s="95">
        <v>1.0198018988227261E-4</v>
      </c>
      <c r="Q25" s="95">
        <f t="shared" si="0"/>
        <v>9.3107659677326218E-3</v>
      </c>
      <c r="R25" s="95">
        <f>O25/'סכום נכסי הקרן'!$C$42</f>
        <v>1.1206488129466348E-3</v>
      </c>
    </row>
    <row r="26" spans="2:48">
      <c r="B26" s="86" t="s">
        <v>295</v>
      </c>
      <c r="C26" s="84" t="s">
        <v>296</v>
      </c>
      <c r="D26" s="97" t="s">
        <v>132</v>
      </c>
      <c r="E26" s="84" t="s">
        <v>274</v>
      </c>
      <c r="F26" s="84"/>
      <c r="G26" s="84"/>
      <c r="H26" s="94">
        <v>2.9400000000001625</v>
      </c>
      <c r="I26" s="97" t="s">
        <v>176</v>
      </c>
      <c r="J26" s="98">
        <v>2.75E-2</v>
      </c>
      <c r="K26" s="95">
        <v>-0.01</v>
      </c>
      <c r="L26" s="94">
        <v>6550859.5506139994</v>
      </c>
      <c r="M26" s="96">
        <v>116.53</v>
      </c>
      <c r="N26" s="84"/>
      <c r="O26" s="94">
        <v>7633.7168502539989</v>
      </c>
      <c r="P26" s="95">
        <v>3.9507657754269277E-4</v>
      </c>
      <c r="Q26" s="95">
        <f t="shared" si="0"/>
        <v>4.8510701234292117E-2</v>
      </c>
      <c r="R26" s="95">
        <f>O26/'סכום נכסי הקרן'!$C$42</f>
        <v>5.8387741612043777E-3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23" t="s">
        <v>50</v>
      </c>
      <c r="C28" s="124"/>
      <c r="D28" s="124"/>
      <c r="E28" s="124"/>
      <c r="F28" s="124"/>
      <c r="G28" s="124"/>
      <c r="H28" s="125">
        <v>4.6707742304270301</v>
      </c>
      <c r="I28" s="124"/>
      <c r="J28" s="124"/>
      <c r="K28" s="126">
        <v>5.7042033482979492E-3</v>
      </c>
      <c r="L28" s="125"/>
      <c r="M28" s="128"/>
      <c r="N28" s="124"/>
      <c r="O28" s="125">
        <v>114295.60989162199</v>
      </c>
      <c r="P28" s="124"/>
      <c r="Q28" s="126">
        <f t="shared" ref="Q28:Q41" si="1">O28/$O$11</f>
        <v>0.72632510382660986</v>
      </c>
      <c r="R28" s="126">
        <f>O28/'סכום נכסי הקרן'!$C$42</f>
        <v>8.7420881186088692E-2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0.56043976997504874</v>
      </c>
      <c r="I29" s="82"/>
      <c r="J29" s="82"/>
      <c r="K29" s="92">
        <v>1.6640419771042454E-3</v>
      </c>
      <c r="L29" s="91"/>
      <c r="M29" s="93"/>
      <c r="N29" s="82"/>
      <c r="O29" s="91">
        <v>32194.405188815002</v>
      </c>
      <c r="P29" s="82"/>
      <c r="Q29" s="92">
        <f t="shared" si="1"/>
        <v>0.20458882640877399</v>
      </c>
      <c r="R29" s="92">
        <f>O29/'סכום נכסי הקרן'!$C$42</f>
        <v>2.4624421476353634E-2</v>
      </c>
    </row>
    <row r="30" spans="2:48">
      <c r="B30" s="86" t="s">
        <v>297</v>
      </c>
      <c r="C30" s="84" t="s">
        <v>298</v>
      </c>
      <c r="D30" s="97" t="s">
        <v>132</v>
      </c>
      <c r="E30" s="84" t="s">
        <v>274</v>
      </c>
      <c r="F30" s="84"/>
      <c r="G30" s="84"/>
      <c r="H30" s="94">
        <v>1.9999999999867717E-2</v>
      </c>
      <c r="I30" s="97" t="s">
        <v>176</v>
      </c>
      <c r="J30" s="98">
        <v>0</v>
      </c>
      <c r="K30" s="95">
        <v>0</v>
      </c>
      <c r="L30" s="94">
        <v>3326103.1313719992</v>
      </c>
      <c r="M30" s="96">
        <v>100</v>
      </c>
      <c r="N30" s="84"/>
      <c r="O30" s="94">
        <v>3326.1031313719991</v>
      </c>
      <c r="P30" s="95">
        <v>2.7717526094766658E-4</v>
      </c>
      <c r="Q30" s="95">
        <f t="shared" si="1"/>
        <v>2.1136701615421038E-2</v>
      </c>
      <c r="R30" s="95">
        <f>O30/'סכום נכסי הקרן'!$C$42</f>
        <v>2.5440248049427745E-3</v>
      </c>
    </row>
    <row r="31" spans="2:48">
      <c r="B31" s="86" t="s">
        <v>299</v>
      </c>
      <c r="C31" s="84" t="s">
        <v>300</v>
      </c>
      <c r="D31" s="97" t="s">
        <v>132</v>
      </c>
      <c r="E31" s="84" t="s">
        <v>274</v>
      </c>
      <c r="F31" s="84"/>
      <c r="G31" s="84"/>
      <c r="H31" s="94">
        <v>0.10999999999904873</v>
      </c>
      <c r="I31" s="97" t="s">
        <v>176</v>
      </c>
      <c r="J31" s="98">
        <v>0</v>
      </c>
      <c r="K31" s="95">
        <v>9.0000000005707455E-4</v>
      </c>
      <c r="L31" s="94">
        <v>42054.357900000003</v>
      </c>
      <c r="M31" s="96">
        <v>99.99</v>
      </c>
      <c r="N31" s="84"/>
      <c r="O31" s="94">
        <v>42.050152464</v>
      </c>
      <c r="P31" s="95">
        <v>3.5045298250000002E-6</v>
      </c>
      <c r="Q31" s="95">
        <f t="shared" si="1"/>
        <v>2.6722007418570454E-4</v>
      </c>
      <c r="R31" s="95">
        <f>O31/'סכום נכסי הקרן'!$C$42</f>
        <v>3.2162752234298358E-5</v>
      </c>
    </row>
    <row r="32" spans="2:48">
      <c r="B32" s="86" t="s">
        <v>301</v>
      </c>
      <c r="C32" s="84" t="s">
        <v>302</v>
      </c>
      <c r="D32" s="97" t="s">
        <v>132</v>
      </c>
      <c r="E32" s="84" t="s">
        <v>274</v>
      </c>
      <c r="F32" s="84"/>
      <c r="G32" s="84"/>
      <c r="H32" s="94">
        <v>0.27999999999720282</v>
      </c>
      <c r="I32" s="97" t="s">
        <v>176</v>
      </c>
      <c r="J32" s="98">
        <v>0</v>
      </c>
      <c r="K32" s="95">
        <v>1.4000000000109888E-3</v>
      </c>
      <c r="L32" s="94">
        <v>200281.06600299999</v>
      </c>
      <c r="M32" s="96">
        <v>99.96</v>
      </c>
      <c r="N32" s="84"/>
      <c r="O32" s="94">
        <v>200.20095357699998</v>
      </c>
      <c r="P32" s="95">
        <v>2.0028106600299997E-5</v>
      </c>
      <c r="Q32" s="95">
        <f t="shared" si="1"/>
        <v>1.2722359024190273E-3</v>
      </c>
      <c r="R32" s="95">
        <f>O32/'סכום נכסי הקרן'!$C$42</f>
        <v>1.5312699930112951E-4</v>
      </c>
    </row>
    <row r="33" spans="2:18">
      <c r="B33" s="86" t="s">
        <v>303</v>
      </c>
      <c r="C33" s="84" t="s">
        <v>304</v>
      </c>
      <c r="D33" s="97" t="s">
        <v>132</v>
      </c>
      <c r="E33" s="84" t="s">
        <v>274</v>
      </c>
      <c r="F33" s="84"/>
      <c r="G33" s="84"/>
      <c r="H33" s="94">
        <v>0.18999999999888606</v>
      </c>
      <c r="I33" s="97" t="s">
        <v>176</v>
      </c>
      <c r="J33" s="98">
        <v>0</v>
      </c>
      <c r="K33" s="95">
        <v>1.6000000000078627E-3</v>
      </c>
      <c r="L33" s="94">
        <v>305320.13503599993</v>
      </c>
      <c r="M33" s="96">
        <v>99.97</v>
      </c>
      <c r="N33" s="84"/>
      <c r="O33" s="94">
        <v>305.22853898599999</v>
      </c>
      <c r="P33" s="95">
        <v>2.5443344586333328E-5</v>
      </c>
      <c r="Q33" s="95">
        <f t="shared" si="1"/>
        <v>1.9396646159906567E-3</v>
      </c>
      <c r="R33" s="95">
        <f>O33/'סכום נכסי הקרן'!$C$42</f>
        <v>2.334590791947335E-4</v>
      </c>
    </row>
    <row r="34" spans="2:18">
      <c r="B34" s="86" t="s">
        <v>305</v>
      </c>
      <c r="C34" s="84" t="s">
        <v>306</v>
      </c>
      <c r="D34" s="97" t="s">
        <v>132</v>
      </c>
      <c r="E34" s="84" t="s">
        <v>274</v>
      </c>
      <c r="F34" s="84"/>
      <c r="G34" s="84"/>
      <c r="H34" s="94">
        <v>0.36000000000009996</v>
      </c>
      <c r="I34" s="97" t="s">
        <v>176</v>
      </c>
      <c r="J34" s="98">
        <v>0</v>
      </c>
      <c r="K34" s="95">
        <v>1.7000000000007502E-3</v>
      </c>
      <c r="L34" s="94">
        <v>4001087.1494999994</v>
      </c>
      <c r="M34" s="96">
        <v>99.94</v>
      </c>
      <c r="N34" s="84"/>
      <c r="O34" s="94">
        <v>3998.6864972099997</v>
      </c>
      <c r="P34" s="95">
        <v>4.0010871494999996E-4</v>
      </c>
      <c r="Q34" s="95">
        <f t="shared" si="1"/>
        <v>2.5410830634790708E-2</v>
      </c>
      <c r="R34" s="95">
        <f>O34/'סכום נכסי הקרן'!$C$42</f>
        <v>3.058461278648257E-3</v>
      </c>
    </row>
    <row r="35" spans="2:18">
      <c r="B35" s="86" t="s">
        <v>307</v>
      </c>
      <c r="C35" s="84" t="s">
        <v>308</v>
      </c>
      <c r="D35" s="97" t="s">
        <v>132</v>
      </c>
      <c r="E35" s="84" t="s">
        <v>274</v>
      </c>
      <c r="F35" s="84"/>
      <c r="G35" s="84"/>
      <c r="H35" s="94">
        <v>0.44000000000000911</v>
      </c>
      <c r="I35" s="97" t="s">
        <v>176</v>
      </c>
      <c r="J35" s="98">
        <v>0</v>
      </c>
      <c r="K35" s="95">
        <v>1.7999999999997217E-3</v>
      </c>
      <c r="L35" s="94">
        <v>4323898.7699999986</v>
      </c>
      <c r="M35" s="96">
        <v>99.92</v>
      </c>
      <c r="N35" s="84"/>
      <c r="O35" s="94">
        <v>4320.4396509840008</v>
      </c>
      <c r="P35" s="95">
        <v>4.3238987699999984E-4</v>
      </c>
      <c r="Q35" s="95">
        <f t="shared" si="1"/>
        <v>2.7455505780608104E-2</v>
      </c>
      <c r="R35" s="95">
        <f>O35/'סכום נכסי הקרן'!$C$42</f>
        <v>3.3045594818425692E-3</v>
      </c>
    </row>
    <row r="36" spans="2:18">
      <c r="B36" s="86" t="s">
        <v>309</v>
      </c>
      <c r="C36" s="84" t="s">
        <v>310</v>
      </c>
      <c r="D36" s="97" t="s">
        <v>132</v>
      </c>
      <c r="E36" s="84" t="s">
        <v>274</v>
      </c>
      <c r="F36" s="84"/>
      <c r="G36" s="84"/>
      <c r="H36" s="94">
        <v>0.53000000000018876</v>
      </c>
      <c r="I36" s="97" t="s">
        <v>176</v>
      </c>
      <c r="J36" s="98">
        <v>0</v>
      </c>
      <c r="K36" s="95">
        <v>1.6999999999975039E-3</v>
      </c>
      <c r="L36" s="94">
        <v>1643802.9721479998</v>
      </c>
      <c r="M36" s="96">
        <v>99.91</v>
      </c>
      <c r="N36" s="84"/>
      <c r="O36" s="94">
        <v>1642.3235494729997</v>
      </c>
      <c r="P36" s="95">
        <v>1.826447746831111E-4</v>
      </c>
      <c r="Q36" s="95">
        <f t="shared" si="1"/>
        <v>1.0436628525968442E-2</v>
      </c>
      <c r="R36" s="95">
        <f>O36/'סכום נכסי הקרן'!$C$42</f>
        <v>1.256158237606278E-3</v>
      </c>
    </row>
    <row r="37" spans="2:18">
      <c r="B37" s="86" t="s">
        <v>311</v>
      </c>
      <c r="C37" s="84" t="s">
        <v>312</v>
      </c>
      <c r="D37" s="97" t="s">
        <v>132</v>
      </c>
      <c r="E37" s="84" t="s">
        <v>274</v>
      </c>
      <c r="F37" s="84"/>
      <c r="G37" s="84"/>
      <c r="H37" s="94">
        <v>0.61000000000002386</v>
      </c>
      <c r="I37" s="97" t="s">
        <v>176</v>
      </c>
      <c r="J37" s="98">
        <v>0</v>
      </c>
      <c r="K37" s="95">
        <v>1.6000000000007319E-3</v>
      </c>
      <c r="L37" s="94">
        <v>7114676.3070109989</v>
      </c>
      <c r="M37" s="96">
        <v>99.9</v>
      </c>
      <c r="N37" s="84"/>
      <c r="O37" s="94">
        <v>7107.5616307029995</v>
      </c>
      <c r="P37" s="95">
        <v>7.9051958966788879E-4</v>
      </c>
      <c r="Q37" s="95">
        <f t="shared" si="1"/>
        <v>4.5167092981694607E-2</v>
      </c>
      <c r="R37" s="95">
        <f>O37/'סכום נכסי הקרן'!$C$42</f>
        <v>5.4363356687948811E-3</v>
      </c>
    </row>
    <row r="38" spans="2:18">
      <c r="B38" s="86" t="s">
        <v>313</v>
      </c>
      <c r="C38" s="84" t="s">
        <v>314</v>
      </c>
      <c r="D38" s="97" t="s">
        <v>132</v>
      </c>
      <c r="E38" s="84" t="s">
        <v>274</v>
      </c>
      <c r="F38" s="84"/>
      <c r="G38" s="84"/>
      <c r="H38" s="94">
        <v>0.67999999999975524</v>
      </c>
      <c r="I38" s="97" t="s">
        <v>176</v>
      </c>
      <c r="J38" s="98">
        <v>0</v>
      </c>
      <c r="K38" s="95">
        <v>1.6000000000012233E-3</v>
      </c>
      <c r="L38" s="94">
        <v>2945417.9264729996</v>
      </c>
      <c r="M38" s="96">
        <v>99.89</v>
      </c>
      <c r="N38" s="84"/>
      <c r="O38" s="94">
        <v>2942.1779667539995</v>
      </c>
      <c r="P38" s="95">
        <v>3.2726865849699995E-4</v>
      </c>
      <c r="Q38" s="95">
        <f t="shared" si="1"/>
        <v>1.8696936122089898E-2</v>
      </c>
      <c r="R38" s="95">
        <f>O38/'סכום נכסי הקרן'!$C$42</f>
        <v>2.2503733144590625E-3</v>
      </c>
    </row>
    <row r="39" spans="2:18">
      <c r="B39" s="86" t="s">
        <v>315</v>
      </c>
      <c r="C39" s="84" t="s">
        <v>316</v>
      </c>
      <c r="D39" s="97" t="s">
        <v>132</v>
      </c>
      <c r="E39" s="84" t="s">
        <v>274</v>
      </c>
      <c r="F39" s="84"/>
      <c r="G39" s="84"/>
      <c r="H39" s="94">
        <v>0.7800000000002536</v>
      </c>
      <c r="I39" s="97" t="s">
        <v>176</v>
      </c>
      <c r="J39" s="98">
        <v>0</v>
      </c>
      <c r="K39" s="95">
        <v>1.5000000000021127E-3</v>
      </c>
      <c r="L39" s="94">
        <v>947703.83999999985</v>
      </c>
      <c r="M39" s="96">
        <v>99.88</v>
      </c>
      <c r="N39" s="84"/>
      <c r="O39" s="94">
        <v>946.56659539199995</v>
      </c>
      <c r="P39" s="95">
        <v>1.0530042666666665E-4</v>
      </c>
      <c r="Q39" s="95">
        <f t="shared" si="1"/>
        <v>6.015236117369812E-3</v>
      </c>
      <c r="R39" s="95">
        <f>O39/'סכום נכסי הקרן'!$C$42</f>
        <v>7.239970629576225E-4</v>
      </c>
    </row>
    <row r="40" spans="2:18">
      <c r="B40" s="86" t="s">
        <v>317</v>
      </c>
      <c r="C40" s="84" t="s">
        <v>318</v>
      </c>
      <c r="D40" s="97" t="s">
        <v>132</v>
      </c>
      <c r="E40" s="84" t="s">
        <v>274</v>
      </c>
      <c r="F40" s="84"/>
      <c r="G40" s="84"/>
      <c r="H40" s="94">
        <v>0.85999999999992882</v>
      </c>
      <c r="I40" s="97" t="s">
        <v>176</v>
      </c>
      <c r="J40" s="98">
        <v>0</v>
      </c>
      <c r="K40" s="95">
        <v>1.4000000000007114E-3</v>
      </c>
      <c r="L40" s="94">
        <v>3938894.0849999995</v>
      </c>
      <c r="M40" s="96">
        <v>99.88</v>
      </c>
      <c r="N40" s="84"/>
      <c r="O40" s="94">
        <v>3934.1674120979992</v>
      </c>
      <c r="P40" s="95">
        <v>4.3765489833333328E-4</v>
      </c>
      <c r="Q40" s="95">
        <f t="shared" si="1"/>
        <v>2.5000825112818276E-2</v>
      </c>
      <c r="R40" s="95">
        <f>O40/'סכום נכסי הקרן'!$C$42</f>
        <v>3.0091127929176183E-3</v>
      </c>
    </row>
    <row r="41" spans="2:18">
      <c r="B41" s="86" t="s">
        <v>319</v>
      </c>
      <c r="C41" s="84" t="s">
        <v>320</v>
      </c>
      <c r="D41" s="97" t="s">
        <v>132</v>
      </c>
      <c r="E41" s="84" t="s">
        <v>274</v>
      </c>
      <c r="F41" s="84"/>
      <c r="G41" s="84"/>
      <c r="H41" s="94">
        <v>0.93000000000004068</v>
      </c>
      <c r="I41" s="97" t="s">
        <v>176</v>
      </c>
      <c r="J41" s="98">
        <v>0</v>
      </c>
      <c r="K41" s="95">
        <v>1.9999999999988334E-3</v>
      </c>
      <c r="L41" s="94">
        <v>3435426.4199999995</v>
      </c>
      <c r="M41" s="96">
        <v>99.81</v>
      </c>
      <c r="N41" s="84"/>
      <c r="O41" s="94">
        <v>3428.8991098019997</v>
      </c>
      <c r="P41" s="95">
        <v>3.8171404666666658E-4</v>
      </c>
      <c r="Q41" s="95">
        <f t="shared" si="1"/>
        <v>2.1789948925417683E-2</v>
      </c>
      <c r="R41" s="95">
        <f>O41/'סכום נכסי הקרן'!$C$42</f>
        <v>2.6226500034544063E-3</v>
      </c>
    </row>
    <row r="42" spans="2:18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94"/>
      <c r="M42" s="96"/>
      <c r="N42" s="84"/>
      <c r="O42" s="84"/>
      <c r="P42" s="84"/>
      <c r="Q42" s="95"/>
      <c r="R42" s="84"/>
    </row>
    <row r="43" spans="2:18">
      <c r="B43" s="85" t="s">
        <v>24</v>
      </c>
      <c r="C43" s="82"/>
      <c r="D43" s="82"/>
      <c r="E43" s="82"/>
      <c r="F43" s="82"/>
      <c r="G43" s="82"/>
      <c r="H43" s="91">
        <v>6.297845882863764</v>
      </c>
      <c r="I43" s="82"/>
      <c r="J43" s="82"/>
      <c r="K43" s="92">
        <v>7.137687569107664E-3</v>
      </c>
      <c r="L43" s="91"/>
      <c r="M43" s="93"/>
      <c r="N43" s="82"/>
      <c r="O43" s="91">
        <v>81877.850458552988</v>
      </c>
      <c r="P43" s="82"/>
      <c r="Q43" s="92">
        <f t="shared" ref="Q43:Q59" si="2">O43/$O$11</f>
        <v>0.52031690711304701</v>
      </c>
      <c r="R43" s="92">
        <f>O43/'סכום נכסי הקרן'!$C$42</f>
        <v>6.2625623534418667E-2</v>
      </c>
    </row>
    <row r="44" spans="2:18">
      <c r="B44" s="86" t="s">
        <v>321</v>
      </c>
      <c r="C44" s="84" t="s">
        <v>322</v>
      </c>
      <c r="D44" s="97" t="s">
        <v>132</v>
      </c>
      <c r="E44" s="84" t="s">
        <v>274</v>
      </c>
      <c r="F44" s="84"/>
      <c r="G44" s="84"/>
      <c r="H44" s="94">
        <v>0.17000000000572824</v>
      </c>
      <c r="I44" s="97" t="s">
        <v>176</v>
      </c>
      <c r="J44" s="98">
        <v>0</v>
      </c>
      <c r="K44" s="95">
        <v>1.2000000001527525E-3</v>
      </c>
      <c r="L44" s="94">
        <v>5238.2808189999987</v>
      </c>
      <c r="M44" s="96">
        <v>99.98</v>
      </c>
      <c r="N44" s="84"/>
      <c r="O44" s="94">
        <v>5.237233140999999</v>
      </c>
      <c r="P44" s="95">
        <v>1.5485634928729395E-6</v>
      </c>
      <c r="Q44" s="95">
        <f t="shared" si="2"/>
        <v>3.3281539934105722E-5</v>
      </c>
      <c r="R44" s="95">
        <f>O44/'סכום נכסי הקרן'!$C$42</f>
        <v>4.0057840943965028E-6</v>
      </c>
    </row>
    <row r="45" spans="2:18">
      <c r="B45" s="86" t="s">
        <v>323</v>
      </c>
      <c r="C45" s="84" t="s">
        <v>324</v>
      </c>
      <c r="D45" s="97" t="s">
        <v>132</v>
      </c>
      <c r="E45" s="84" t="s">
        <v>274</v>
      </c>
      <c r="F45" s="84"/>
      <c r="G45" s="84"/>
      <c r="H45" s="94">
        <v>5.9000000000010644</v>
      </c>
      <c r="I45" s="97" t="s">
        <v>176</v>
      </c>
      <c r="J45" s="98">
        <v>6.25E-2</v>
      </c>
      <c r="K45" s="95">
        <v>6.8000000000045836E-3</v>
      </c>
      <c r="L45" s="94">
        <v>847646.39716499986</v>
      </c>
      <c r="M45" s="96">
        <v>144.12</v>
      </c>
      <c r="N45" s="84"/>
      <c r="O45" s="94">
        <v>1221.6279991829999</v>
      </c>
      <c r="P45" s="95">
        <v>4.9972106005737535E-5</v>
      </c>
      <c r="Q45" s="95">
        <f t="shared" si="2"/>
        <v>7.7631947909936848E-3</v>
      </c>
      <c r="R45" s="95">
        <f>O45/'סכום נכסי הקרן'!$C$42</f>
        <v>9.343823115467233E-4</v>
      </c>
    </row>
    <row r="46" spans="2:18">
      <c r="B46" s="86" t="s">
        <v>325</v>
      </c>
      <c r="C46" s="84" t="s">
        <v>326</v>
      </c>
      <c r="D46" s="97" t="s">
        <v>132</v>
      </c>
      <c r="E46" s="84" t="s">
        <v>274</v>
      </c>
      <c r="F46" s="84"/>
      <c r="G46" s="84"/>
      <c r="H46" s="94">
        <v>4.1899999999998938</v>
      </c>
      <c r="I46" s="97" t="s">
        <v>176</v>
      </c>
      <c r="J46" s="98">
        <v>3.7499999999999999E-2</v>
      </c>
      <c r="K46" s="95">
        <v>4.0000000000000001E-3</v>
      </c>
      <c r="L46" s="94">
        <v>1617102.1801129999</v>
      </c>
      <c r="M46" s="96">
        <v>116.81</v>
      </c>
      <c r="N46" s="84"/>
      <c r="O46" s="94">
        <v>1888.9370077799999</v>
      </c>
      <c r="P46" s="95">
        <v>9.9655116490086315E-5</v>
      </c>
      <c r="Q46" s="95">
        <f t="shared" si="2"/>
        <v>1.2003806354405762E-2</v>
      </c>
      <c r="R46" s="95">
        <f>O46/'סכום נכסי הקרן'!$C$42</f>
        <v>1.4447846061779988E-3</v>
      </c>
    </row>
    <row r="47" spans="2:18">
      <c r="B47" s="86" t="s">
        <v>327</v>
      </c>
      <c r="C47" s="84" t="s">
        <v>328</v>
      </c>
      <c r="D47" s="97" t="s">
        <v>132</v>
      </c>
      <c r="E47" s="84" t="s">
        <v>274</v>
      </c>
      <c r="F47" s="84"/>
      <c r="G47" s="84"/>
      <c r="H47" s="94">
        <v>18.830000000000702</v>
      </c>
      <c r="I47" s="97" t="s">
        <v>176</v>
      </c>
      <c r="J47" s="98">
        <v>3.7499999999999999E-2</v>
      </c>
      <c r="K47" s="95">
        <v>2.1000000000001191E-2</v>
      </c>
      <c r="L47" s="94">
        <v>8042419.292977998</v>
      </c>
      <c r="M47" s="96">
        <v>136</v>
      </c>
      <c r="N47" s="84"/>
      <c r="O47" s="94">
        <v>10937.689996056999</v>
      </c>
      <c r="P47" s="95">
        <v>5.9345059308966411E-4</v>
      </c>
      <c r="Q47" s="95">
        <f t="shared" si="2"/>
        <v>6.9506771340932319E-2</v>
      </c>
      <c r="R47" s="95">
        <f>O47/'סכום נכסי הקרן'!$C$42</f>
        <v>8.3658724819111289E-3</v>
      </c>
    </row>
    <row r="48" spans="2:18">
      <c r="B48" s="86" t="s">
        <v>329</v>
      </c>
      <c r="C48" s="84" t="s">
        <v>330</v>
      </c>
      <c r="D48" s="97" t="s">
        <v>132</v>
      </c>
      <c r="E48" s="84" t="s">
        <v>274</v>
      </c>
      <c r="F48" s="84"/>
      <c r="G48" s="84"/>
      <c r="H48" s="94">
        <v>3.1100000000001704</v>
      </c>
      <c r="I48" s="97" t="s">
        <v>176</v>
      </c>
      <c r="J48" s="98">
        <v>1.2500000000000001E-2</v>
      </c>
      <c r="K48" s="95">
        <v>3.0999999999992717E-3</v>
      </c>
      <c r="L48" s="94">
        <v>4748401.7731019994</v>
      </c>
      <c r="M48" s="96">
        <v>104</v>
      </c>
      <c r="N48" s="84"/>
      <c r="O48" s="94">
        <v>4938.3376489559987</v>
      </c>
      <c r="P48" s="95">
        <v>4.0870296832504373E-4</v>
      </c>
      <c r="Q48" s="95">
        <f t="shared" si="2"/>
        <v>3.1382120529475747E-2</v>
      </c>
      <c r="R48" s="95">
        <f>O48/'סכום נכסי הקרן'!$C$42</f>
        <v>3.777168950544408E-3</v>
      </c>
    </row>
    <row r="49" spans="2:18">
      <c r="B49" s="86" t="s">
        <v>331</v>
      </c>
      <c r="C49" s="84" t="s">
        <v>332</v>
      </c>
      <c r="D49" s="97" t="s">
        <v>132</v>
      </c>
      <c r="E49" s="84" t="s">
        <v>274</v>
      </c>
      <c r="F49" s="84"/>
      <c r="G49" s="84"/>
      <c r="H49" s="94">
        <v>4.0399999999995053</v>
      </c>
      <c r="I49" s="97" t="s">
        <v>176</v>
      </c>
      <c r="J49" s="98">
        <v>1.4999999999999999E-2</v>
      </c>
      <c r="K49" s="95">
        <v>3.6999999999988219E-3</v>
      </c>
      <c r="L49" s="94">
        <v>3284539.6789819989</v>
      </c>
      <c r="M49" s="96">
        <v>105.9</v>
      </c>
      <c r="N49" s="84"/>
      <c r="O49" s="94">
        <v>3478.3273580929995</v>
      </c>
      <c r="P49" s="95">
        <v>2.3185762828726301E-4</v>
      </c>
      <c r="Q49" s="95">
        <f t="shared" si="2"/>
        <v>2.210405528178579E-2</v>
      </c>
      <c r="R49" s="95">
        <f>O49/'סכום נכסי הקרן'!$C$42</f>
        <v>2.6604560138968137E-3</v>
      </c>
    </row>
    <row r="50" spans="2:18">
      <c r="B50" s="86" t="s">
        <v>333</v>
      </c>
      <c r="C50" s="84" t="s">
        <v>334</v>
      </c>
      <c r="D50" s="97" t="s">
        <v>132</v>
      </c>
      <c r="E50" s="84" t="s">
        <v>274</v>
      </c>
      <c r="F50" s="84"/>
      <c r="G50" s="84"/>
      <c r="H50" s="94">
        <v>1.3400000000000216</v>
      </c>
      <c r="I50" s="97" t="s">
        <v>176</v>
      </c>
      <c r="J50" s="98">
        <v>5.0000000000000001E-3</v>
      </c>
      <c r="K50" s="95">
        <v>2E-3</v>
      </c>
      <c r="L50" s="94">
        <v>9091170.4914919976</v>
      </c>
      <c r="M50" s="96">
        <v>100.73</v>
      </c>
      <c r="N50" s="84"/>
      <c r="O50" s="94">
        <v>9157.5357497200002</v>
      </c>
      <c r="P50" s="95">
        <v>5.8113472314841633E-4</v>
      </c>
      <c r="Q50" s="95">
        <f t="shared" si="2"/>
        <v>5.8194257071800468E-2</v>
      </c>
      <c r="R50" s="95">
        <f>O50/'סכום נכסי הקרן'!$C$42</f>
        <v>7.0042921639137581E-3</v>
      </c>
    </row>
    <row r="51" spans="2:18">
      <c r="B51" s="86" t="s">
        <v>335</v>
      </c>
      <c r="C51" s="84" t="s">
        <v>336</v>
      </c>
      <c r="D51" s="97" t="s">
        <v>132</v>
      </c>
      <c r="E51" s="84" t="s">
        <v>274</v>
      </c>
      <c r="F51" s="84"/>
      <c r="G51" s="84"/>
      <c r="H51" s="94">
        <v>2.2099999999999369</v>
      </c>
      <c r="I51" s="97" t="s">
        <v>176</v>
      </c>
      <c r="J51" s="98">
        <v>5.5E-2</v>
      </c>
      <c r="K51" s="95">
        <v>2.4999999999994913E-3</v>
      </c>
      <c r="L51" s="94">
        <v>8483161.9613239989</v>
      </c>
      <c r="M51" s="96">
        <v>115.87</v>
      </c>
      <c r="N51" s="84"/>
      <c r="O51" s="94">
        <v>9829.439369421998</v>
      </c>
      <c r="P51" s="95">
        <v>4.786922511571622E-4</v>
      </c>
      <c r="Q51" s="95">
        <f t="shared" si="2"/>
        <v>6.2464066444218903E-2</v>
      </c>
      <c r="R51" s="95">
        <f>O51/'סכום נכסי הקרן'!$C$42</f>
        <v>7.5182087225827091E-3</v>
      </c>
    </row>
    <row r="52" spans="2:18">
      <c r="B52" s="86" t="s">
        <v>337</v>
      </c>
      <c r="C52" s="84" t="s">
        <v>338</v>
      </c>
      <c r="D52" s="97" t="s">
        <v>132</v>
      </c>
      <c r="E52" s="84" t="s">
        <v>274</v>
      </c>
      <c r="F52" s="84"/>
      <c r="G52" s="84"/>
      <c r="H52" s="94">
        <v>15.169999999999989</v>
      </c>
      <c r="I52" s="97" t="s">
        <v>176</v>
      </c>
      <c r="J52" s="98">
        <v>5.5E-2</v>
      </c>
      <c r="K52" s="95">
        <v>1.8400000000000506E-2</v>
      </c>
      <c r="L52" s="94">
        <v>4169972.8208549996</v>
      </c>
      <c r="M52" s="96">
        <v>170.12</v>
      </c>
      <c r="N52" s="84"/>
      <c r="O52" s="94">
        <v>7093.9579227709992</v>
      </c>
      <c r="P52" s="95">
        <v>2.2807143511112071E-4</v>
      </c>
      <c r="Q52" s="95">
        <f t="shared" si="2"/>
        <v>4.5080644214454062E-2</v>
      </c>
      <c r="R52" s="95">
        <f>O52/'סכום נכסי הקרן'!$C$42</f>
        <v>5.425930648550085E-3</v>
      </c>
    </row>
    <row r="53" spans="2:18">
      <c r="B53" s="86" t="s">
        <v>339</v>
      </c>
      <c r="C53" s="84" t="s">
        <v>340</v>
      </c>
      <c r="D53" s="97" t="s">
        <v>132</v>
      </c>
      <c r="E53" s="84" t="s">
        <v>274</v>
      </c>
      <c r="F53" s="84"/>
      <c r="G53" s="84"/>
      <c r="H53" s="94">
        <v>3.2900000000000564</v>
      </c>
      <c r="I53" s="97" t="s">
        <v>176</v>
      </c>
      <c r="J53" s="98">
        <v>4.2500000000000003E-2</v>
      </c>
      <c r="K53" s="95">
        <v>3.3000000000002992E-3</v>
      </c>
      <c r="L53" s="94">
        <v>5203641.9329690002</v>
      </c>
      <c r="M53" s="96">
        <v>115.75</v>
      </c>
      <c r="N53" s="84"/>
      <c r="O53" s="94">
        <v>6023.2156372539985</v>
      </c>
      <c r="P53" s="95">
        <v>3.0752225566058213E-4</v>
      </c>
      <c r="Q53" s="95">
        <f t="shared" si="2"/>
        <v>3.8276297114533786E-2</v>
      </c>
      <c r="R53" s="95">
        <f>O53/'סכום נכסי הקרן'!$C$42</f>
        <v>4.6069557621842691E-3</v>
      </c>
    </row>
    <row r="54" spans="2:18">
      <c r="B54" s="86" t="s">
        <v>341</v>
      </c>
      <c r="C54" s="84" t="s">
        <v>342</v>
      </c>
      <c r="D54" s="97" t="s">
        <v>132</v>
      </c>
      <c r="E54" s="84" t="s">
        <v>274</v>
      </c>
      <c r="F54" s="84"/>
      <c r="G54" s="84"/>
      <c r="H54" s="94">
        <v>7.0099999999999119</v>
      </c>
      <c r="I54" s="97" t="s">
        <v>176</v>
      </c>
      <c r="J54" s="98">
        <v>0.02</v>
      </c>
      <c r="K54" s="95">
        <v>7.5000000000010536E-3</v>
      </c>
      <c r="L54" s="94">
        <v>2154519.4595529996</v>
      </c>
      <c r="M54" s="96">
        <v>110.1</v>
      </c>
      <c r="N54" s="84"/>
      <c r="O54" s="94">
        <v>2372.1259190209998</v>
      </c>
      <c r="P54" s="95">
        <v>1.3238401127094448E-4</v>
      </c>
      <c r="Q54" s="95">
        <f t="shared" si="2"/>
        <v>1.5074372550760703E-2</v>
      </c>
      <c r="R54" s="95">
        <f>O54/'סכום נכסי הקרן'!$C$42</f>
        <v>1.8143596094531797E-3</v>
      </c>
    </row>
    <row r="55" spans="2:18">
      <c r="B55" s="86" t="s">
        <v>343</v>
      </c>
      <c r="C55" s="84" t="s">
        <v>344</v>
      </c>
      <c r="D55" s="97" t="s">
        <v>132</v>
      </c>
      <c r="E55" s="84" t="s">
        <v>274</v>
      </c>
      <c r="F55" s="84"/>
      <c r="G55" s="84"/>
      <c r="H55" s="94">
        <v>1.5800000000000098</v>
      </c>
      <c r="I55" s="97" t="s">
        <v>176</v>
      </c>
      <c r="J55" s="98">
        <v>0.01</v>
      </c>
      <c r="K55" s="95">
        <v>2.0999999999999509E-3</v>
      </c>
      <c r="L55" s="94">
        <v>6000300.4936969988</v>
      </c>
      <c r="M55" s="96">
        <v>101.67</v>
      </c>
      <c r="N55" s="84"/>
      <c r="O55" s="94">
        <v>6100.5057786429988</v>
      </c>
      <c r="P55" s="95">
        <v>4.1200659573712621E-4</v>
      </c>
      <c r="Q55" s="95">
        <f t="shared" si="2"/>
        <v>3.8767460073656806E-2</v>
      </c>
      <c r="R55" s="95">
        <f>O55/'סכום נכסי הקרן'!$C$42</f>
        <v>4.6660724008165903E-3</v>
      </c>
    </row>
    <row r="56" spans="2:18">
      <c r="B56" s="86" t="s">
        <v>345</v>
      </c>
      <c r="C56" s="84" t="s">
        <v>346</v>
      </c>
      <c r="D56" s="97" t="s">
        <v>132</v>
      </c>
      <c r="E56" s="84" t="s">
        <v>274</v>
      </c>
      <c r="F56" s="84"/>
      <c r="G56" s="84"/>
      <c r="H56" s="94">
        <v>2.8199999999998693</v>
      </c>
      <c r="I56" s="97" t="s">
        <v>176</v>
      </c>
      <c r="J56" s="98">
        <v>7.4999999999999997E-3</v>
      </c>
      <c r="K56" s="95">
        <v>2.7999999999994397E-3</v>
      </c>
      <c r="L56" s="94">
        <v>8442096.3066889998</v>
      </c>
      <c r="M56" s="96">
        <v>101.44</v>
      </c>
      <c r="N56" s="84"/>
      <c r="O56" s="94">
        <v>8563.6627016659986</v>
      </c>
      <c r="P56" s="95">
        <v>1.4808874043190478E-3</v>
      </c>
      <c r="Q56" s="95">
        <f t="shared" si="2"/>
        <v>5.4420315940582394E-2</v>
      </c>
      <c r="R56" s="95">
        <f>O56/'סכום נכסי הקרן'!$C$42</f>
        <v>6.550058574165402E-3</v>
      </c>
    </row>
    <row r="57" spans="2:18">
      <c r="B57" s="86" t="s">
        <v>347</v>
      </c>
      <c r="C57" s="84" t="s">
        <v>348</v>
      </c>
      <c r="D57" s="97" t="s">
        <v>132</v>
      </c>
      <c r="E57" s="84" t="s">
        <v>274</v>
      </c>
      <c r="F57" s="84"/>
      <c r="G57" s="84"/>
      <c r="H57" s="94">
        <v>5.6899999999998103</v>
      </c>
      <c r="I57" s="97" t="s">
        <v>176</v>
      </c>
      <c r="J57" s="98">
        <v>1.7500000000000002E-2</v>
      </c>
      <c r="K57" s="95">
        <v>5.6999999999973669E-3</v>
      </c>
      <c r="L57" s="94">
        <v>1526344.8371209996</v>
      </c>
      <c r="M57" s="96">
        <v>106.99</v>
      </c>
      <c r="N57" s="84"/>
      <c r="O57" s="94">
        <v>1633.0364122989997</v>
      </c>
      <c r="P57" s="95">
        <v>8.3020002926310644E-5</v>
      </c>
      <c r="Q57" s="95">
        <f t="shared" si="2"/>
        <v>1.0377610678488965E-2</v>
      </c>
      <c r="R57" s="95">
        <f>O57/'סכום נכסי הקרן'!$C$42</f>
        <v>1.249054817656754E-3</v>
      </c>
    </row>
    <row r="58" spans="2:18">
      <c r="B58" s="86" t="s">
        <v>349</v>
      </c>
      <c r="C58" s="84" t="s">
        <v>350</v>
      </c>
      <c r="D58" s="97" t="s">
        <v>132</v>
      </c>
      <c r="E58" s="84" t="s">
        <v>274</v>
      </c>
      <c r="F58" s="84"/>
      <c r="G58" s="84"/>
      <c r="H58" s="94">
        <v>8.3100000000003114</v>
      </c>
      <c r="I58" s="97" t="s">
        <v>176</v>
      </c>
      <c r="J58" s="98">
        <v>2.2499999999999999E-2</v>
      </c>
      <c r="K58" s="95">
        <v>9.1000000000011644E-3</v>
      </c>
      <c r="L58" s="94">
        <v>4617377.7253569989</v>
      </c>
      <c r="M58" s="96">
        <v>111.57</v>
      </c>
      <c r="N58" s="84"/>
      <c r="O58" s="94">
        <v>5151.6085305399984</v>
      </c>
      <c r="P58" s="95">
        <v>3.073987376683239E-4</v>
      </c>
      <c r="Q58" s="95">
        <f t="shared" si="2"/>
        <v>3.2737413137447088E-2</v>
      </c>
      <c r="R58" s="95">
        <f>O58/'סכום נכסי הקרן'!$C$42</f>
        <v>3.9402926997162812E-3</v>
      </c>
    </row>
    <row r="59" spans="2:18">
      <c r="B59" s="86" t="s">
        <v>351</v>
      </c>
      <c r="C59" s="84" t="s">
        <v>352</v>
      </c>
      <c r="D59" s="97" t="s">
        <v>132</v>
      </c>
      <c r="E59" s="84" t="s">
        <v>274</v>
      </c>
      <c r="F59" s="84"/>
      <c r="G59" s="84"/>
      <c r="H59" s="94">
        <v>0.34999999999987069</v>
      </c>
      <c r="I59" s="97" t="s">
        <v>176</v>
      </c>
      <c r="J59" s="98">
        <v>0.05</v>
      </c>
      <c r="K59" s="95">
        <v>1.899999999999052E-3</v>
      </c>
      <c r="L59" s="94">
        <v>3318979.5520379995</v>
      </c>
      <c r="M59" s="96">
        <v>104.93</v>
      </c>
      <c r="N59" s="84"/>
      <c r="O59" s="94">
        <v>3482.6051940070001</v>
      </c>
      <c r="P59" s="95">
        <v>2.0129802788936897E-4</v>
      </c>
      <c r="Q59" s="95">
        <f t="shared" si="2"/>
        <v>2.2131240049576398E-2</v>
      </c>
      <c r="R59" s="95">
        <f>O59/'סכום נכסי הקרן'!$C$42</f>
        <v>2.6637279872081775E-3</v>
      </c>
    </row>
    <row r="60" spans="2:18">
      <c r="B60" s="87"/>
      <c r="C60" s="84"/>
      <c r="D60" s="84"/>
      <c r="E60" s="84"/>
      <c r="F60" s="84"/>
      <c r="G60" s="84"/>
      <c r="H60" s="84"/>
      <c r="I60" s="84"/>
      <c r="J60" s="84"/>
      <c r="K60" s="95"/>
      <c r="L60" s="94"/>
      <c r="M60" s="96"/>
      <c r="N60" s="84"/>
      <c r="O60" s="84"/>
      <c r="P60" s="84"/>
      <c r="Q60" s="95"/>
      <c r="R60" s="84"/>
    </row>
    <row r="61" spans="2:18">
      <c r="B61" s="85" t="s">
        <v>25</v>
      </c>
      <c r="C61" s="82"/>
      <c r="D61" s="82"/>
      <c r="E61" s="82"/>
      <c r="F61" s="82"/>
      <c r="G61" s="82"/>
      <c r="H61" s="91">
        <v>0.6800000000012536</v>
      </c>
      <c r="I61" s="82"/>
      <c r="J61" s="82"/>
      <c r="K61" s="92">
        <v>2.4000000000017909E-3</v>
      </c>
      <c r="L61" s="91"/>
      <c r="M61" s="93"/>
      <c r="N61" s="82"/>
      <c r="O61" s="91">
        <v>223.35424425399995</v>
      </c>
      <c r="P61" s="82"/>
      <c r="Q61" s="92">
        <f t="shared" ref="Q61:Q62" si="3">O61/$O$11</f>
        <v>1.4193703047888631E-3</v>
      </c>
      <c r="R61" s="92">
        <f>O61/'סכום נכסי הקרן'!$C$42</f>
        <v>1.7083617531637869E-4</v>
      </c>
    </row>
    <row r="62" spans="2:18">
      <c r="B62" s="86" t="s">
        <v>353</v>
      </c>
      <c r="C62" s="84" t="s">
        <v>354</v>
      </c>
      <c r="D62" s="97" t="s">
        <v>132</v>
      </c>
      <c r="E62" s="84" t="s">
        <v>274</v>
      </c>
      <c r="F62" s="84"/>
      <c r="G62" s="84"/>
      <c r="H62" s="94">
        <v>0.6800000000012536</v>
      </c>
      <c r="I62" s="97" t="s">
        <v>176</v>
      </c>
      <c r="J62" s="98">
        <v>1.6000000000000001E-3</v>
      </c>
      <c r="K62" s="95">
        <v>2.4000000000017909E-3</v>
      </c>
      <c r="L62" s="94">
        <v>223398.93293199997</v>
      </c>
      <c r="M62" s="96">
        <v>99.98</v>
      </c>
      <c r="N62" s="84"/>
      <c r="O62" s="94">
        <v>223.35424425399995</v>
      </c>
      <c r="P62" s="95">
        <v>1.2125578658235108E-5</v>
      </c>
      <c r="Q62" s="95">
        <f t="shared" si="3"/>
        <v>1.4193703047888631E-3</v>
      </c>
      <c r="R62" s="95">
        <f>O62/'סכום נכסי הקרן'!$C$42</f>
        <v>1.7083617531637869E-4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9" t="s">
        <v>124</v>
      </c>
      <c r="C66" s="100"/>
      <c r="D66" s="100"/>
    </row>
    <row r="67" spans="2:4">
      <c r="B67" s="99" t="s">
        <v>250</v>
      </c>
      <c r="C67" s="100"/>
      <c r="D67" s="100"/>
    </row>
    <row r="68" spans="2:4">
      <c r="B68" s="161" t="s">
        <v>258</v>
      </c>
      <c r="C68" s="161"/>
      <c r="D68" s="16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5" type="noConversion"/>
  <dataValidations count="1">
    <dataValidation allowBlank="1" showInputMessage="1" showErrorMessage="1" sqref="N10:Q10 N9 N1:N7 N32:N1048576 C5:C29 O1:Q9 O11:Q1048576 B69:B1048576 J1:M1048576 E1:I30 B66:B68 D1:D29 R1:AF1048576 AJ1:XFD1048576 AG1:AI27 AG31:AI1048576 C66:D67 A1:A1048576 B1:B65 E32:I1048576 C32:D65 C69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191</v>
      </c>
      <c r="C1" s="78" t="s" vm="1">
        <v>269</v>
      </c>
    </row>
    <row r="2" spans="2:67">
      <c r="B2" s="57" t="s">
        <v>190</v>
      </c>
      <c r="C2" s="78" t="s">
        <v>270</v>
      </c>
    </row>
    <row r="3" spans="2:67">
      <c r="B3" s="57" t="s">
        <v>192</v>
      </c>
      <c r="C3" s="78" t="s">
        <v>271</v>
      </c>
    </row>
    <row r="4" spans="2:67">
      <c r="B4" s="57" t="s">
        <v>193</v>
      </c>
      <c r="C4" s="78">
        <v>8802</v>
      </c>
    </row>
    <row r="6" spans="2:67" ht="26.25" customHeight="1">
      <c r="B6" s="158" t="s">
        <v>221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58" t="s">
        <v>99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4"/>
      <c r="BJ7" s="3"/>
      <c r="BO7" s="3"/>
    </row>
    <row r="8" spans="2:67" s="3" customFormat="1" ht="78.75">
      <c r="B8" s="38" t="s">
        <v>127</v>
      </c>
      <c r="C8" s="14" t="s">
        <v>49</v>
      </c>
      <c r="D8" s="14" t="s">
        <v>131</v>
      </c>
      <c r="E8" s="14" t="s">
        <v>237</v>
      </c>
      <c r="F8" s="14" t="s">
        <v>129</v>
      </c>
      <c r="G8" s="14" t="s">
        <v>70</v>
      </c>
      <c r="H8" s="14" t="s">
        <v>15</v>
      </c>
      <c r="I8" s="14" t="s">
        <v>71</v>
      </c>
      <c r="J8" s="14" t="s">
        <v>114</v>
      </c>
      <c r="K8" s="14" t="s">
        <v>18</v>
      </c>
      <c r="L8" s="14" t="s">
        <v>113</v>
      </c>
      <c r="M8" s="14" t="s">
        <v>17</v>
      </c>
      <c r="N8" s="14" t="s">
        <v>19</v>
      </c>
      <c r="O8" s="14" t="s">
        <v>252</v>
      </c>
      <c r="P8" s="14" t="s">
        <v>251</v>
      </c>
      <c r="Q8" s="14" t="s">
        <v>67</v>
      </c>
      <c r="R8" s="14" t="s">
        <v>64</v>
      </c>
      <c r="S8" s="14" t="s">
        <v>194</v>
      </c>
      <c r="T8" s="39" t="s">
        <v>196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259</v>
      </c>
      <c r="P9" s="17"/>
      <c r="Q9" s="17" t="s">
        <v>255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125</v>
      </c>
      <c r="R10" s="20" t="s">
        <v>126</v>
      </c>
      <c r="S10" s="46" t="s">
        <v>197</v>
      </c>
      <c r="T10" s="73" t="s">
        <v>238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250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166" zoomScale="80" zoomScaleNormal="80" workbookViewId="0">
      <selection activeCell="G360" sqref="G360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3" style="1" bestFit="1" customWidth="1"/>
    <col min="17" max="17" width="15.140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191</v>
      </c>
      <c r="C1" s="78" t="s" vm="1">
        <v>269</v>
      </c>
    </row>
    <row r="2" spans="2:66">
      <c r="B2" s="57" t="s">
        <v>190</v>
      </c>
      <c r="C2" s="78" t="s">
        <v>270</v>
      </c>
    </row>
    <row r="3" spans="2:66">
      <c r="B3" s="57" t="s">
        <v>192</v>
      </c>
      <c r="C3" s="78" t="s">
        <v>271</v>
      </c>
    </row>
    <row r="4" spans="2:66">
      <c r="B4" s="57" t="s">
        <v>193</v>
      </c>
      <c r="C4" s="78">
        <v>8802</v>
      </c>
    </row>
    <row r="6" spans="2:66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2:66" ht="26.25" customHeight="1"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BN7" s="3"/>
    </row>
    <row r="8" spans="2:66" s="3" customFormat="1" ht="78.75">
      <c r="B8" s="23" t="s">
        <v>127</v>
      </c>
      <c r="C8" s="31" t="s">
        <v>49</v>
      </c>
      <c r="D8" s="31" t="s">
        <v>131</v>
      </c>
      <c r="E8" s="31" t="s">
        <v>237</v>
      </c>
      <c r="F8" s="31" t="s">
        <v>129</v>
      </c>
      <c r="G8" s="31" t="s">
        <v>70</v>
      </c>
      <c r="H8" s="31" t="s">
        <v>15</v>
      </c>
      <c r="I8" s="31" t="s">
        <v>71</v>
      </c>
      <c r="J8" s="31" t="s">
        <v>114</v>
      </c>
      <c r="K8" s="31" t="s">
        <v>18</v>
      </c>
      <c r="L8" s="31" t="s">
        <v>113</v>
      </c>
      <c r="M8" s="31" t="s">
        <v>17</v>
      </c>
      <c r="N8" s="31" t="s">
        <v>19</v>
      </c>
      <c r="O8" s="14" t="s">
        <v>252</v>
      </c>
      <c r="P8" s="31" t="s">
        <v>251</v>
      </c>
      <c r="Q8" s="31" t="s">
        <v>267</v>
      </c>
      <c r="R8" s="31" t="s">
        <v>67</v>
      </c>
      <c r="S8" s="14" t="s">
        <v>64</v>
      </c>
      <c r="T8" s="31" t="s">
        <v>194</v>
      </c>
      <c r="U8" s="15" t="s">
        <v>196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259</v>
      </c>
      <c r="P9" s="33"/>
      <c r="Q9" s="17" t="s">
        <v>255</v>
      </c>
      <c r="R9" s="33" t="s">
        <v>255</v>
      </c>
      <c r="S9" s="17" t="s">
        <v>20</v>
      </c>
      <c r="T9" s="33" t="s">
        <v>255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125</v>
      </c>
      <c r="R10" s="20" t="s">
        <v>126</v>
      </c>
      <c r="S10" s="20" t="s">
        <v>197</v>
      </c>
      <c r="T10" s="21" t="s">
        <v>238</v>
      </c>
      <c r="U10" s="21" t="s">
        <v>261</v>
      </c>
      <c r="V10" s="5"/>
      <c r="BI10" s="1"/>
      <c r="BJ10" s="3"/>
      <c r="BK10" s="1"/>
    </row>
    <row r="11" spans="2:66" s="4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4.4650580206132826</v>
      </c>
      <c r="L11" s="80"/>
      <c r="M11" s="80"/>
      <c r="N11" s="103">
        <v>1.4509155757504935E-2</v>
      </c>
      <c r="O11" s="88"/>
      <c r="P11" s="90"/>
      <c r="Q11" s="88">
        <f>Q12</f>
        <v>1118.5921530131859</v>
      </c>
      <c r="R11" s="88">
        <v>249128.26635931397</v>
      </c>
      <c r="S11" s="80"/>
      <c r="T11" s="89">
        <f>R11/$R$11</f>
        <v>1</v>
      </c>
      <c r="U11" s="89">
        <f>R11/'סכום נכסי הקרן'!$C$42</f>
        <v>0.19054986096268489</v>
      </c>
      <c r="V11" s="5"/>
      <c r="BI11" s="1"/>
      <c r="BJ11" s="3"/>
      <c r="BK11" s="1"/>
      <c r="BN11" s="1"/>
    </row>
    <row r="12" spans="2:66">
      <c r="B12" s="81" t="s">
        <v>246</v>
      </c>
      <c r="C12" s="82"/>
      <c r="D12" s="82"/>
      <c r="E12" s="82"/>
      <c r="F12" s="82"/>
      <c r="G12" s="82"/>
      <c r="H12" s="82"/>
      <c r="I12" s="82"/>
      <c r="J12" s="82"/>
      <c r="K12" s="91">
        <v>4.1604368384047277</v>
      </c>
      <c r="L12" s="82"/>
      <c r="M12" s="82"/>
      <c r="N12" s="104">
        <v>1.0399565303602053E-2</v>
      </c>
      <c r="O12" s="91"/>
      <c r="P12" s="93"/>
      <c r="Q12" s="91">
        <f>Q13+Q166</f>
        <v>1118.5921530131859</v>
      </c>
      <c r="R12" s="91">
        <v>210785.65904443103</v>
      </c>
      <c r="S12" s="82"/>
      <c r="T12" s="92">
        <f t="shared" ref="T12:T75" si="0">R12/$R$11</f>
        <v>0.8460929067776598</v>
      </c>
      <c r="U12" s="92">
        <f>R12/'סכום נכסי הקרן'!$C$42</f>
        <v>0.16122288574799698</v>
      </c>
      <c r="BJ12" s="3"/>
    </row>
    <row r="13" spans="2:66" ht="20.25">
      <c r="B13" s="102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4.1312085510377443</v>
      </c>
      <c r="L13" s="82"/>
      <c r="M13" s="82"/>
      <c r="N13" s="104">
        <v>6.5631738473232526E-3</v>
      </c>
      <c r="O13" s="91"/>
      <c r="P13" s="93"/>
      <c r="Q13" s="91">
        <f>SUM(Q14:Q165)</f>
        <v>992.66169217818583</v>
      </c>
      <c r="R13" s="91">
        <v>168081.32728303396</v>
      </c>
      <c r="S13" s="82"/>
      <c r="T13" s="92">
        <f t="shared" si="0"/>
        <v>0.67467786670426544</v>
      </c>
      <c r="U13" s="92">
        <f>R13/'סכום נכסי הקרן'!$C$42</f>
        <v>0.12855977369509861</v>
      </c>
      <c r="BJ13" s="4"/>
    </row>
    <row r="14" spans="2:66">
      <c r="B14" s="87" t="s">
        <v>355</v>
      </c>
      <c r="C14" s="84" t="s">
        <v>356</v>
      </c>
      <c r="D14" s="97" t="s">
        <v>132</v>
      </c>
      <c r="E14" s="97" t="s">
        <v>357</v>
      </c>
      <c r="F14" s="84" t="s">
        <v>358</v>
      </c>
      <c r="G14" s="97" t="s">
        <v>359</v>
      </c>
      <c r="H14" s="84" t="s">
        <v>360</v>
      </c>
      <c r="I14" s="84" t="s">
        <v>361</v>
      </c>
      <c r="J14" s="84"/>
      <c r="K14" s="94">
        <v>3.0600000000002181</v>
      </c>
      <c r="L14" s="97" t="s">
        <v>176</v>
      </c>
      <c r="M14" s="98">
        <v>6.1999999999999998E-3</v>
      </c>
      <c r="N14" s="98">
        <v>-3.6999999999999243E-3</v>
      </c>
      <c r="O14" s="94">
        <v>3739754.7947269995</v>
      </c>
      <c r="P14" s="96">
        <v>105.4</v>
      </c>
      <c r="Q14" s="84"/>
      <c r="R14" s="94">
        <v>3941.7016981189995</v>
      </c>
      <c r="S14" s="95">
        <v>7.9336810975652171E-4</v>
      </c>
      <c r="T14" s="95">
        <f t="shared" si="0"/>
        <v>1.5821976990896498E-2</v>
      </c>
      <c r="U14" s="95">
        <f>R14/'סכום נכסי הקרן'!$C$42</f>
        <v>3.0148755157701269E-3</v>
      </c>
    </row>
    <row r="15" spans="2:66">
      <c r="B15" s="87" t="s">
        <v>362</v>
      </c>
      <c r="C15" s="84" t="s">
        <v>363</v>
      </c>
      <c r="D15" s="97" t="s">
        <v>132</v>
      </c>
      <c r="E15" s="97" t="s">
        <v>357</v>
      </c>
      <c r="F15" s="84" t="s">
        <v>364</v>
      </c>
      <c r="G15" s="97" t="s">
        <v>365</v>
      </c>
      <c r="H15" s="84" t="s">
        <v>366</v>
      </c>
      <c r="I15" s="84" t="s">
        <v>172</v>
      </c>
      <c r="J15" s="84"/>
      <c r="K15" s="94">
        <v>5.9399999999982755</v>
      </c>
      <c r="L15" s="97" t="s">
        <v>176</v>
      </c>
      <c r="M15" s="98">
        <v>1E-3</v>
      </c>
      <c r="N15" s="98">
        <v>-2.9000000000033326E-3</v>
      </c>
      <c r="O15" s="94">
        <v>994949.53457399993</v>
      </c>
      <c r="P15" s="96">
        <v>102.55</v>
      </c>
      <c r="Q15" s="84"/>
      <c r="R15" s="94">
        <v>1020.3207918539998</v>
      </c>
      <c r="S15" s="95">
        <v>1.4213564779628571E-3</v>
      </c>
      <c r="T15" s="95">
        <f t="shared" si="0"/>
        <v>4.0955641315402018E-3</v>
      </c>
      <c r="U15" s="95">
        <f>R15/'סכום נכסי הקרן'!$C$42</f>
        <v>7.8040917582874471E-4</v>
      </c>
    </row>
    <row r="16" spans="2:66">
      <c r="B16" s="87" t="s">
        <v>367</v>
      </c>
      <c r="C16" s="84" t="s">
        <v>368</v>
      </c>
      <c r="D16" s="97" t="s">
        <v>132</v>
      </c>
      <c r="E16" s="97" t="s">
        <v>357</v>
      </c>
      <c r="F16" s="84" t="s">
        <v>364</v>
      </c>
      <c r="G16" s="97" t="s">
        <v>365</v>
      </c>
      <c r="H16" s="84" t="s">
        <v>366</v>
      </c>
      <c r="I16" s="84" t="s">
        <v>172</v>
      </c>
      <c r="J16" s="84"/>
      <c r="K16" s="94">
        <v>1.0099999999994234</v>
      </c>
      <c r="L16" s="97" t="s">
        <v>176</v>
      </c>
      <c r="M16" s="98">
        <v>8.0000000000000002E-3</v>
      </c>
      <c r="N16" s="98">
        <v>-2.7000000000038031E-3</v>
      </c>
      <c r="O16" s="94">
        <v>784277.56222399999</v>
      </c>
      <c r="P16" s="96">
        <v>103.94</v>
      </c>
      <c r="Q16" s="84"/>
      <c r="R16" s="94">
        <v>815.17811974699998</v>
      </c>
      <c r="S16" s="95">
        <v>1.8252020908259019E-3</v>
      </c>
      <c r="T16" s="95">
        <f t="shared" si="0"/>
        <v>3.2721221548231735E-3</v>
      </c>
      <c r="U16" s="95">
        <f>R16/'סכום נכסי הקרן'!$C$42</f>
        <v>6.2350242165447659E-4</v>
      </c>
    </row>
    <row r="17" spans="2:61" ht="20.25">
      <c r="B17" s="87" t="s">
        <v>369</v>
      </c>
      <c r="C17" s="84" t="s">
        <v>370</v>
      </c>
      <c r="D17" s="97" t="s">
        <v>132</v>
      </c>
      <c r="E17" s="97" t="s">
        <v>357</v>
      </c>
      <c r="F17" s="84" t="s">
        <v>371</v>
      </c>
      <c r="G17" s="97" t="s">
        <v>365</v>
      </c>
      <c r="H17" s="84" t="s">
        <v>366</v>
      </c>
      <c r="I17" s="84" t="s">
        <v>172</v>
      </c>
      <c r="J17" s="84"/>
      <c r="K17" s="94">
        <v>0.75999999999988066</v>
      </c>
      <c r="L17" s="97" t="s">
        <v>176</v>
      </c>
      <c r="M17" s="98">
        <v>5.8999999999999999E-3</v>
      </c>
      <c r="N17" s="98">
        <v>-4.9999999999900634E-4</v>
      </c>
      <c r="O17" s="94">
        <v>3961171.1622789996</v>
      </c>
      <c r="P17" s="96">
        <v>101.62</v>
      </c>
      <c r="Q17" s="84"/>
      <c r="R17" s="94">
        <v>4025.3420569479995</v>
      </c>
      <c r="S17" s="95">
        <v>7.4204929052756278E-4</v>
      </c>
      <c r="T17" s="95">
        <f t="shared" si="0"/>
        <v>1.6157709102114927E-2</v>
      </c>
      <c r="U17" s="95">
        <f>R17/'סכום נכסי הקרן'!$C$42</f>
        <v>3.0788492228835075E-3</v>
      </c>
      <c r="BI17" s="4"/>
    </row>
    <row r="18" spans="2:61">
      <c r="B18" s="87" t="s">
        <v>372</v>
      </c>
      <c r="C18" s="84" t="s">
        <v>373</v>
      </c>
      <c r="D18" s="97" t="s">
        <v>132</v>
      </c>
      <c r="E18" s="97" t="s">
        <v>357</v>
      </c>
      <c r="F18" s="84" t="s">
        <v>371</v>
      </c>
      <c r="G18" s="97" t="s">
        <v>365</v>
      </c>
      <c r="H18" s="84" t="s">
        <v>366</v>
      </c>
      <c r="I18" s="84" t="s">
        <v>172</v>
      </c>
      <c r="J18" s="84"/>
      <c r="K18" s="94">
        <v>5.6499999999980517</v>
      </c>
      <c r="L18" s="97" t="s">
        <v>176</v>
      </c>
      <c r="M18" s="98">
        <v>8.3000000000000001E-3</v>
      </c>
      <c r="N18" s="98">
        <v>-3.7999999999953826E-3</v>
      </c>
      <c r="O18" s="94">
        <v>1282214.7214879997</v>
      </c>
      <c r="P18" s="96">
        <v>108.1</v>
      </c>
      <c r="Q18" s="84"/>
      <c r="R18" s="94">
        <v>1386.0741272779999</v>
      </c>
      <c r="S18" s="95">
        <v>9.9707980861761915E-4</v>
      </c>
      <c r="T18" s="95">
        <f t="shared" si="0"/>
        <v>5.5636967556258188E-3</v>
      </c>
      <c r="U18" s="95">
        <f>R18/'סכום נכסי הקרן'!$C$42</f>
        <v>1.0601616432230408E-3</v>
      </c>
    </row>
    <row r="19" spans="2:61">
      <c r="B19" s="87" t="s">
        <v>374</v>
      </c>
      <c r="C19" s="84" t="s">
        <v>375</v>
      </c>
      <c r="D19" s="97" t="s">
        <v>132</v>
      </c>
      <c r="E19" s="97" t="s">
        <v>357</v>
      </c>
      <c r="F19" s="84" t="s">
        <v>376</v>
      </c>
      <c r="G19" s="97" t="s">
        <v>365</v>
      </c>
      <c r="H19" s="84" t="s">
        <v>366</v>
      </c>
      <c r="I19" s="84" t="s">
        <v>172</v>
      </c>
      <c r="J19" s="84"/>
      <c r="K19" s="94">
        <v>1.4599999999996356</v>
      </c>
      <c r="L19" s="97" t="s">
        <v>176</v>
      </c>
      <c r="M19" s="98">
        <v>4.0999999999999995E-3</v>
      </c>
      <c r="N19" s="98">
        <v>-1.8999999999945361E-3</v>
      </c>
      <c r="O19" s="94">
        <v>270749.57815999992</v>
      </c>
      <c r="P19" s="96">
        <v>101.4</v>
      </c>
      <c r="Q19" s="84"/>
      <c r="R19" s="94">
        <v>274.54008568500001</v>
      </c>
      <c r="S19" s="95">
        <v>3.2940337261059687E-4</v>
      </c>
      <c r="T19" s="95">
        <f t="shared" si="0"/>
        <v>1.1020029549317978E-3</v>
      </c>
      <c r="U19" s="95">
        <f>R19/'סכום נכסי הקרן'!$C$42</f>
        <v>2.0998650984272197E-4</v>
      </c>
      <c r="BI19" s="3"/>
    </row>
    <row r="20" spans="2:61">
      <c r="B20" s="87" t="s">
        <v>377</v>
      </c>
      <c r="C20" s="84" t="s">
        <v>378</v>
      </c>
      <c r="D20" s="97" t="s">
        <v>132</v>
      </c>
      <c r="E20" s="97" t="s">
        <v>357</v>
      </c>
      <c r="F20" s="84" t="s">
        <v>376</v>
      </c>
      <c r="G20" s="97" t="s">
        <v>365</v>
      </c>
      <c r="H20" s="84" t="s">
        <v>366</v>
      </c>
      <c r="I20" s="84" t="s">
        <v>172</v>
      </c>
      <c r="J20" s="84"/>
      <c r="K20" s="94">
        <v>0.35000000000005271</v>
      </c>
      <c r="L20" s="97" t="s">
        <v>176</v>
      </c>
      <c r="M20" s="98">
        <v>6.4000000000000003E-3</v>
      </c>
      <c r="N20" s="98">
        <v>6.3000000000002464E-3</v>
      </c>
      <c r="O20" s="94">
        <v>2809540.0133729996</v>
      </c>
      <c r="P20" s="96">
        <v>101.21</v>
      </c>
      <c r="Q20" s="84"/>
      <c r="R20" s="94">
        <v>2843.5352664109996</v>
      </c>
      <c r="S20" s="95">
        <v>8.918905662759376E-4</v>
      </c>
      <c r="T20" s="95">
        <f t="shared" si="0"/>
        <v>1.1413940730072802E-2</v>
      </c>
      <c r="U20" s="95">
        <f>R20/'סכום נכסי הקרן'!$C$42</f>
        <v>2.1749248191516987E-3</v>
      </c>
    </row>
    <row r="21" spans="2:61">
      <c r="B21" s="87" t="s">
        <v>379</v>
      </c>
      <c r="C21" s="84" t="s">
        <v>380</v>
      </c>
      <c r="D21" s="97" t="s">
        <v>132</v>
      </c>
      <c r="E21" s="97" t="s">
        <v>357</v>
      </c>
      <c r="F21" s="84" t="s">
        <v>376</v>
      </c>
      <c r="G21" s="97" t="s">
        <v>365</v>
      </c>
      <c r="H21" s="84" t="s">
        <v>366</v>
      </c>
      <c r="I21" s="84" t="s">
        <v>172</v>
      </c>
      <c r="J21" s="84"/>
      <c r="K21" s="94">
        <v>1.8100000000004868</v>
      </c>
      <c r="L21" s="97" t="s">
        <v>176</v>
      </c>
      <c r="M21" s="98">
        <v>0.04</v>
      </c>
      <c r="N21" s="98">
        <v>-5.2000000000012505E-3</v>
      </c>
      <c r="O21" s="94">
        <v>2004492.8303899998</v>
      </c>
      <c r="P21" s="96">
        <v>111.56</v>
      </c>
      <c r="Q21" s="84"/>
      <c r="R21" s="94">
        <v>2236.212154411</v>
      </c>
      <c r="S21" s="95">
        <v>9.6756127848390871E-4</v>
      </c>
      <c r="T21" s="95">
        <f t="shared" si="0"/>
        <v>8.9761478578498383E-3</v>
      </c>
      <c r="U21" s="95">
        <f>R21/'סכום נכסי הקרן'!$C$42</f>
        <v>1.7104037262937884E-3</v>
      </c>
    </row>
    <row r="22" spans="2:61">
      <c r="B22" s="87" t="s">
        <v>381</v>
      </c>
      <c r="C22" s="84" t="s">
        <v>382</v>
      </c>
      <c r="D22" s="97" t="s">
        <v>132</v>
      </c>
      <c r="E22" s="97" t="s">
        <v>357</v>
      </c>
      <c r="F22" s="84" t="s">
        <v>376</v>
      </c>
      <c r="G22" s="97" t="s">
        <v>365</v>
      </c>
      <c r="H22" s="84" t="s">
        <v>366</v>
      </c>
      <c r="I22" s="84" t="s">
        <v>172</v>
      </c>
      <c r="J22" s="84"/>
      <c r="K22" s="94">
        <v>2.9700000000003506</v>
      </c>
      <c r="L22" s="97" t="s">
        <v>176</v>
      </c>
      <c r="M22" s="98">
        <v>9.8999999999999991E-3</v>
      </c>
      <c r="N22" s="98">
        <v>-5.4000000000012883E-3</v>
      </c>
      <c r="O22" s="94">
        <v>2625361.7071729996</v>
      </c>
      <c r="P22" s="96">
        <v>106.42</v>
      </c>
      <c r="Q22" s="84"/>
      <c r="R22" s="94">
        <v>2793.9099432659996</v>
      </c>
      <c r="S22" s="95">
        <v>8.710920586504279E-4</v>
      </c>
      <c r="T22" s="95">
        <f t="shared" si="0"/>
        <v>1.1214744854509543E-2</v>
      </c>
      <c r="U22" s="95">
        <f>R22/'סכום נכסי הקרן'!$C$42</f>
        <v>2.1369680727587794E-3</v>
      </c>
    </row>
    <row r="23" spans="2:61">
      <c r="B23" s="87" t="s">
        <v>383</v>
      </c>
      <c r="C23" s="84" t="s">
        <v>384</v>
      </c>
      <c r="D23" s="97" t="s">
        <v>132</v>
      </c>
      <c r="E23" s="97" t="s">
        <v>357</v>
      </c>
      <c r="F23" s="84" t="s">
        <v>376</v>
      </c>
      <c r="G23" s="97" t="s">
        <v>365</v>
      </c>
      <c r="H23" s="84" t="s">
        <v>366</v>
      </c>
      <c r="I23" s="84" t="s">
        <v>172</v>
      </c>
      <c r="J23" s="84"/>
      <c r="K23" s="94">
        <v>4.9300000000000672</v>
      </c>
      <c r="L23" s="97" t="s">
        <v>176</v>
      </c>
      <c r="M23" s="98">
        <v>8.6E-3</v>
      </c>
      <c r="N23" s="98">
        <v>-4.5999999999989582E-3</v>
      </c>
      <c r="O23" s="94">
        <v>2298326.2413669997</v>
      </c>
      <c r="P23" s="96">
        <v>108.6</v>
      </c>
      <c r="Q23" s="84"/>
      <c r="R23" s="94">
        <v>2495.9821701309997</v>
      </c>
      <c r="S23" s="95">
        <v>9.1883395867553162E-4</v>
      </c>
      <c r="T23" s="95">
        <f t="shared" si="0"/>
        <v>1.00188638029981E-2</v>
      </c>
      <c r="U23" s="95">
        <f>R23/'סכום נכסי הקרן'!$C$42</f>
        <v>1.9090931046653642E-3</v>
      </c>
    </row>
    <row r="24" spans="2:61">
      <c r="B24" s="87" t="s">
        <v>385</v>
      </c>
      <c r="C24" s="84" t="s">
        <v>386</v>
      </c>
      <c r="D24" s="97" t="s">
        <v>132</v>
      </c>
      <c r="E24" s="97" t="s">
        <v>357</v>
      </c>
      <c r="F24" s="84" t="s">
        <v>376</v>
      </c>
      <c r="G24" s="97" t="s">
        <v>365</v>
      </c>
      <c r="H24" s="84" t="s">
        <v>366</v>
      </c>
      <c r="I24" s="84" t="s">
        <v>172</v>
      </c>
      <c r="J24" s="84"/>
      <c r="K24" s="94">
        <v>7.7000000000299069</v>
      </c>
      <c r="L24" s="97" t="s">
        <v>176</v>
      </c>
      <c r="M24" s="98">
        <v>1.2199999999999999E-2</v>
      </c>
      <c r="N24" s="98">
        <v>-2.9999999994872952E-4</v>
      </c>
      <c r="O24" s="94">
        <v>83590.289999999979</v>
      </c>
      <c r="P24" s="96">
        <v>112</v>
      </c>
      <c r="Q24" s="84"/>
      <c r="R24" s="94">
        <v>93.621124715999997</v>
      </c>
      <c r="S24" s="95">
        <v>1.0427826319098609E-4</v>
      </c>
      <c r="T24" s="95">
        <f t="shared" si="0"/>
        <v>3.7579487098815051E-4</v>
      </c>
      <c r="U24" s="95">
        <f>R24/'סכום נכסי הקרן'!$C$42</f>
        <v>7.1607660417282189E-5</v>
      </c>
    </row>
    <row r="25" spans="2:61">
      <c r="B25" s="87" t="s">
        <v>387</v>
      </c>
      <c r="C25" s="84" t="s">
        <v>388</v>
      </c>
      <c r="D25" s="97" t="s">
        <v>132</v>
      </c>
      <c r="E25" s="97" t="s">
        <v>357</v>
      </c>
      <c r="F25" s="84" t="s">
        <v>376</v>
      </c>
      <c r="G25" s="97" t="s">
        <v>365</v>
      </c>
      <c r="H25" s="84" t="s">
        <v>366</v>
      </c>
      <c r="I25" s="84" t="s">
        <v>172</v>
      </c>
      <c r="J25" s="84"/>
      <c r="K25" s="94">
        <v>6.6700000000005133</v>
      </c>
      <c r="L25" s="97" t="s">
        <v>176</v>
      </c>
      <c r="M25" s="98">
        <v>3.8E-3</v>
      </c>
      <c r="N25" s="98">
        <v>-1.500000000000584E-3</v>
      </c>
      <c r="O25" s="94">
        <v>3327643.0626939996</v>
      </c>
      <c r="P25" s="96">
        <v>102.95</v>
      </c>
      <c r="Q25" s="84"/>
      <c r="R25" s="94">
        <v>3425.8083389719995</v>
      </c>
      <c r="S25" s="95">
        <v>1.1092143542313331E-3</v>
      </c>
      <c r="T25" s="95">
        <f t="shared" si="0"/>
        <v>1.3751182830578556E-2</v>
      </c>
      <c r="U25" s="95">
        <f>R25/'סכום נכסי הקרן'!$C$42</f>
        <v>2.6202859764392033E-3</v>
      </c>
    </row>
    <row r="26" spans="2:61">
      <c r="B26" s="87" t="s">
        <v>389</v>
      </c>
      <c r="C26" s="84" t="s">
        <v>390</v>
      </c>
      <c r="D26" s="97" t="s">
        <v>132</v>
      </c>
      <c r="E26" s="97" t="s">
        <v>357</v>
      </c>
      <c r="F26" s="84" t="s">
        <v>376</v>
      </c>
      <c r="G26" s="97" t="s">
        <v>365</v>
      </c>
      <c r="H26" s="84" t="s">
        <v>366</v>
      </c>
      <c r="I26" s="84" t="s">
        <v>172</v>
      </c>
      <c r="J26" s="84"/>
      <c r="K26" s="94">
        <v>10.570000000002501</v>
      </c>
      <c r="L26" s="97" t="s">
        <v>176</v>
      </c>
      <c r="M26" s="98">
        <v>1.9E-3</v>
      </c>
      <c r="N26" s="98">
        <v>2.8000000000028254E-3</v>
      </c>
      <c r="O26" s="94">
        <v>1122823.1599409997</v>
      </c>
      <c r="P26" s="96">
        <v>100.87</v>
      </c>
      <c r="Q26" s="84"/>
      <c r="R26" s="94">
        <v>1132.5916732809997</v>
      </c>
      <c r="S26" s="95">
        <v>1.5996295340412888E-3</v>
      </c>
      <c r="T26" s="95">
        <f t="shared" si="0"/>
        <v>4.5462190614993471E-3</v>
      </c>
      <c r="U26" s="95">
        <f>R26/'סכום נכסי הקרן'!$C$42</f>
        <v>8.6628141007460827E-4</v>
      </c>
    </row>
    <row r="27" spans="2:61">
      <c r="B27" s="87" t="s">
        <v>391</v>
      </c>
      <c r="C27" s="84" t="s">
        <v>392</v>
      </c>
      <c r="D27" s="97" t="s">
        <v>132</v>
      </c>
      <c r="E27" s="97" t="s">
        <v>357</v>
      </c>
      <c r="F27" s="84" t="s">
        <v>393</v>
      </c>
      <c r="G27" s="97" t="s">
        <v>168</v>
      </c>
      <c r="H27" s="84" t="s">
        <v>360</v>
      </c>
      <c r="I27" s="84" t="s">
        <v>361</v>
      </c>
      <c r="J27" s="84"/>
      <c r="K27" s="94">
        <v>15.430000000005965</v>
      </c>
      <c r="L27" s="97" t="s">
        <v>176</v>
      </c>
      <c r="M27" s="98">
        <v>2.07E-2</v>
      </c>
      <c r="N27" s="98">
        <v>1.2400000000004503E-2</v>
      </c>
      <c r="O27" s="94">
        <v>629143.28045099985</v>
      </c>
      <c r="P27" s="96">
        <v>113</v>
      </c>
      <c r="Q27" s="84"/>
      <c r="R27" s="94">
        <v>710.93188013199983</v>
      </c>
      <c r="S27" s="95">
        <v>9.3901982156865645E-4</v>
      </c>
      <c r="T27" s="95">
        <f t="shared" si="0"/>
        <v>2.8536781093584677E-3</v>
      </c>
      <c r="U27" s="95">
        <f>R27/'סכום נכסי הקרן'!$C$42</f>
        <v>5.4376796697051355E-4</v>
      </c>
    </row>
    <row r="28" spans="2:61">
      <c r="B28" s="87" t="s">
        <v>394</v>
      </c>
      <c r="C28" s="84" t="s">
        <v>395</v>
      </c>
      <c r="D28" s="97" t="s">
        <v>132</v>
      </c>
      <c r="E28" s="97" t="s">
        <v>357</v>
      </c>
      <c r="F28" s="84" t="s">
        <v>396</v>
      </c>
      <c r="G28" s="97" t="s">
        <v>365</v>
      </c>
      <c r="H28" s="84" t="s">
        <v>366</v>
      </c>
      <c r="I28" s="84" t="s">
        <v>172</v>
      </c>
      <c r="J28" s="84"/>
      <c r="K28" s="94">
        <v>2.7199999999998585</v>
      </c>
      <c r="L28" s="97" t="s">
        <v>176</v>
      </c>
      <c r="M28" s="98">
        <v>0.05</v>
      </c>
      <c r="N28" s="98">
        <v>-5.2999999999990546E-3</v>
      </c>
      <c r="O28" s="94">
        <v>3485832.9161889995</v>
      </c>
      <c r="P28" s="96">
        <v>121.44</v>
      </c>
      <c r="Q28" s="84"/>
      <c r="R28" s="94">
        <v>4233.1954983799997</v>
      </c>
      <c r="S28" s="95">
        <v>1.1060493634482344E-3</v>
      </c>
      <c r="T28" s="95">
        <f t="shared" si="0"/>
        <v>1.6992032097532139E-2</v>
      </c>
      <c r="U28" s="95">
        <f>R28/'סכום נכסי הקרן'!$C$42</f>
        <v>3.2378293536582284E-3</v>
      </c>
    </row>
    <row r="29" spans="2:61">
      <c r="B29" s="87" t="s">
        <v>397</v>
      </c>
      <c r="C29" s="84" t="s">
        <v>398</v>
      </c>
      <c r="D29" s="97" t="s">
        <v>132</v>
      </c>
      <c r="E29" s="97" t="s">
        <v>357</v>
      </c>
      <c r="F29" s="84" t="s">
        <v>396</v>
      </c>
      <c r="G29" s="97" t="s">
        <v>365</v>
      </c>
      <c r="H29" s="84" t="s">
        <v>366</v>
      </c>
      <c r="I29" s="84" t="s">
        <v>172</v>
      </c>
      <c r="J29" s="84"/>
      <c r="K29" s="94">
        <v>0.97000000000092135</v>
      </c>
      <c r="L29" s="97" t="s">
        <v>176</v>
      </c>
      <c r="M29" s="98">
        <v>1.6E-2</v>
      </c>
      <c r="N29" s="98">
        <v>-9.9999999996928522E-4</v>
      </c>
      <c r="O29" s="94">
        <v>95570.665356999991</v>
      </c>
      <c r="P29" s="96">
        <v>102.2</v>
      </c>
      <c r="Q29" s="84"/>
      <c r="R29" s="94">
        <v>97.67322220299998</v>
      </c>
      <c r="S29" s="95">
        <v>9.1053802100436807E-5</v>
      </c>
      <c r="T29" s="95">
        <f t="shared" si="0"/>
        <v>3.9205997629400814E-4</v>
      </c>
      <c r="U29" s="95">
        <f>R29/'סכום נכסי הקרן'!$C$42</f>
        <v>7.4706973971856778E-5</v>
      </c>
    </row>
    <row r="30" spans="2:61">
      <c r="B30" s="87" t="s">
        <v>399</v>
      </c>
      <c r="C30" s="84" t="s">
        <v>400</v>
      </c>
      <c r="D30" s="97" t="s">
        <v>132</v>
      </c>
      <c r="E30" s="97" t="s">
        <v>357</v>
      </c>
      <c r="F30" s="84" t="s">
        <v>396</v>
      </c>
      <c r="G30" s="97" t="s">
        <v>365</v>
      </c>
      <c r="H30" s="84" t="s">
        <v>366</v>
      </c>
      <c r="I30" s="84" t="s">
        <v>172</v>
      </c>
      <c r="J30" s="84"/>
      <c r="K30" s="94">
        <v>1.9899999999996814</v>
      </c>
      <c r="L30" s="97" t="s">
        <v>176</v>
      </c>
      <c r="M30" s="98">
        <v>6.9999999999999993E-3</v>
      </c>
      <c r="N30" s="98">
        <v>-4.2000000000010623E-3</v>
      </c>
      <c r="O30" s="94">
        <v>1432839.7191880001</v>
      </c>
      <c r="P30" s="96">
        <v>105.1</v>
      </c>
      <c r="Q30" s="84"/>
      <c r="R30" s="94">
        <v>1505.9145878519998</v>
      </c>
      <c r="S30" s="95">
        <v>5.0392056447799715E-4</v>
      </c>
      <c r="T30" s="95">
        <f t="shared" si="0"/>
        <v>6.0447359501151175E-3</v>
      </c>
      <c r="U30" s="95">
        <f>R30/'סכום נכסי הקרן'!$C$42</f>
        <v>1.1518235948505787E-3</v>
      </c>
    </row>
    <row r="31" spans="2:61">
      <c r="B31" s="87" t="s">
        <v>401</v>
      </c>
      <c r="C31" s="84" t="s">
        <v>402</v>
      </c>
      <c r="D31" s="97" t="s">
        <v>132</v>
      </c>
      <c r="E31" s="97" t="s">
        <v>357</v>
      </c>
      <c r="F31" s="84" t="s">
        <v>396</v>
      </c>
      <c r="G31" s="97" t="s">
        <v>365</v>
      </c>
      <c r="H31" s="84" t="s">
        <v>366</v>
      </c>
      <c r="I31" s="84" t="s">
        <v>172</v>
      </c>
      <c r="J31" s="84"/>
      <c r="K31" s="94">
        <v>4.5800000000011085</v>
      </c>
      <c r="L31" s="97" t="s">
        <v>176</v>
      </c>
      <c r="M31" s="98">
        <v>6.0000000000000001E-3</v>
      </c>
      <c r="N31" s="98">
        <v>-4.1000000000015321E-3</v>
      </c>
      <c r="O31" s="94">
        <v>1588640.9260629998</v>
      </c>
      <c r="P31" s="96">
        <v>106.76</v>
      </c>
      <c r="Q31" s="84"/>
      <c r="R31" s="94">
        <v>1696.0330113140001</v>
      </c>
      <c r="S31" s="95">
        <v>7.9363377141078667E-4</v>
      </c>
      <c r="T31" s="95">
        <f t="shared" si="0"/>
        <v>6.8078706447057156E-3</v>
      </c>
      <c r="U31" s="95">
        <f>R31/'סכום נכסי הקרן'!$C$42</f>
        <v>1.2972388048006181E-3</v>
      </c>
    </row>
    <row r="32" spans="2:61">
      <c r="B32" s="87" t="s">
        <v>403</v>
      </c>
      <c r="C32" s="84" t="s">
        <v>404</v>
      </c>
      <c r="D32" s="97" t="s">
        <v>132</v>
      </c>
      <c r="E32" s="97" t="s">
        <v>357</v>
      </c>
      <c r="F32" s="84" t="s">
        <v>396</v>
      </c>
      <c r="G32" s="97" t="s">
        <v>365</v>
      </c>
      <c r="H32" s="84" t="s">
        <v>366</v>
      </c>
      <c r="I32" s="84" t="s">
        <v>172</v>
      </c>
      <c r="J32" s="84"/>
      <c r="K32" s="94">
        <v>5.539999999999953</v>
      </c>
      <c r="L32" s="97" t="s">
        <v>176</v>
      </c>
      <c r="M32" s="98">
        <v>1.7500000000000002E-2</v>
      </c>
      <c r="N32" s="98">
        <v>-3.1000000000003624E-3</v>
      </c>
      <c r="O32" s="94">
        <v>4131061.9317379994</v>
      </c>
      <c r="P32" s="96">
        <v>113.54</v>
      </c>
      <c r="Q32" s="84"/>
      <c r="R32" s="94">
        <v>4690.4077136929991</v>
      </c>
      <c r="S32" s="95">
        <v>9.5500050783211188E-4</v>
      </c>
      <c r="T32" s="95">
        <f t="shared" si="0"/>
        <v>1.88272803493446E-2</v>
      </c>
      <c r="U32" s="95">
        <f>R32/'סכום נכסי הקרן'!$C$42</f>
        <v>3.5875356528731026E-3</v>
      </c>
    </row>
    <row r="33" spans="2:21">
      <c r="B33" s="87" t="s">
        <v>405</v>
      </c>
      <c r="C33" s="84" t="s">
        <v>406</v>
      </c>
      <c r="D33" s="97" t="s">
        <v>132</v>
      </c>
      <c r="E33" s="97" t="s">
        <v>357</v>
      </c>
      <c r="F33" s="84" t="s">
        <v>364</v>
      </c>
      <c r="G33" s="97" t="s">
        <v>365</v>
      </c>
      <c r="H33" s="84" t="s">
        <v>407</v>
      </c>
      <c r="I33" s="84" t="s">
        <v>172</v>
      </c>
      <c r="J33" s="84"/>
      <c r="K33" s="94">
        <v>0.82999999999892449</v>
      </c>
      <c r="L33" s="97" t="s">
        <v>176</v>
      </c>
      <c r="M33" s="98">
        <v>3.1E-2</v>
      </c>
      <c r="N33" s="98">
        <v>1.5000000000038407E-3</v>
      </c>
      <c r="O33" s="94">
        <v>466707.13061299996</v>
      </c>
      <c r="P33" s="96">
        <v>111.57</v>
      </c>
      <c r="Q33" s="84"/>
      <c r="R33" s="94">
        <v>520.70513363199996</v>
      </c>
      <c r="S33" s="95">
        <v>1.3565695406772803E-3</v>
      </c>
      <c r="T33" s="95">
        <f t="shared" si="0"/>
        <v>2.0901086064677812E-3</v>
      </c>
      <c r="U33" s="95">
        <f>R33/'סכום נכסי הקרן'!$C$42</f>
        <v>3.9826990435934677E-4</v>
      </c>
    </row>
    <row r="34" spans="2:21">
      <c r="B34" s="87" t="s">
        <v>408</v>
      </c>
      <c r="C34" s="84" t="s">
        <v>409</v>
      </c>
      <c r="D34" s="97" t="s">
        <v>132</v>
      </c>
      <c r="E34" s="97" t="s">
        <v>357</v>
      </c>
      <c r="F34" s="84" t="s">
        <v>364</v>
      </c>
      <c r="G34" s="97" t="s">
        <v>365</v>
      </c>
      <c r="H34" s="84" t="s">
        <v>407</v>
      </c>
      <c r="I34" s="84" t="s">
        <v>172</v>
      </c>
      <c r="J34" s="84"/>
      <c r="K34" s="94">
        <v>0.96999999999095099</v>
      </c>
      <c r="L34" s="97" t="s">
        <v>176</v>
      </c>
      <c r="M34" s="98">
        <v>4.2000000000000003E-2</v>
      </c>
      <c r="N34" s="98">
        <v>6.6999999998803191E-3</v>
      </c>
      <c r="O34" s="94">
        <v>27055.347759999997</v>
      </c>
      <c r="P34" s="96">
        <v>126.62</v>
      </c>
      <c r="Q34" s="84"/>
      <c r="R34" s="94">
        <v>34.257479622999995</v>
      </c>
      <c r="S34" s="95">
        <v>5.1863949238967904E-4</v>
      </c>
      <c r="T34" s="95">
        <f t="shared" si="0"/>
        <v>1.3750940478825854E-4</v>
      </c>
      <c r="U34" s="95">
        <f>R34/'סכום נכסי הקרן'!$C$42</f>
        <v>2.6202397963464219E-5</v>
      </c>
    </row>
    <row r="35" spans="2:21">
      <c r="B35" s="87" t="s">
        <v>410</v>
      </c>
      <c r="C35" s="84" t="s">
        <v>411</v>
      </c>
      <c r="D35" s="97" t="s">
        <v>132</v>
      </c>
      <c r="E35" s="97" t="s">
        <v>357</v>
      </c>
      <c r="F35" s="84" t="s">
        <v>412</v>
      </c>
      <c r="G35" s="97" t="s">
        <v>365</v>
      </c>
      <c r="H35" s="84" t="s">
        <v>407</v>
      </c>
      <c r="I35" s="84" t="s">
        <v>172</v>
      </c>
      <c r="J35" s="84"/>
      <c r="K35" s="94">
        <v>1.65999999999849</v>
      </c>
      <c r="L35" s="97" t="s">
        <v>176</v>
      </c>
      <c r="M35" s="98">
        <v>3.85E-2</v>
      </c>
      <c r="N35" s="98">
        <v>-1.3999999999888399E-3</v>
      </c>
      <c r="O35" s="94">
        <v>259452.67922699996</v>
      </c>
      <c r="P35" s="96">
        <v>117.42</v>
      </c>
      <c r="Q35" s="84"/>
      <c r="R35" s="94">
        <v>304.64934208099993</v>
      </c>
      <c r="S35" s="95">
        <v>8.1218620213977303E-4</v>
      </c>
      <c r="T35" s="95">
        <f t="shared" si="0"/>
        <v>1.2228614060261181E-3</v>
      </c>
      <c r="U35" s="95">
        <f>R35/'סכום נכסי הקרן'!$C$42</f>
        <v>2.3301607089491015E-4</v>
      </c>
    </row>
    <row r="36" spans="2:21">
      <c r="B36" s="87" t="s">
        <v>413</v>
      </c>
      <c r="C36" s="84" t="s">
        <v>414</v>
      </c>
      <c r="D36" s="97" t="s">
        <v>132</v>
      </c>
      <c r="E36" s="97" t="s">
        <v>357</v>
      </c>
      <c r="F36" s="84" t="s">
        <v>412</v>
      </c>
      <c r="G36" s="97" t="s">
        <v>365</v>
      </c>
      <c r="H36" s="84" t="s">
        <v>407</v>
      </c>
      <c r="I36" s="84" t="s">
        <v>172</v>
      </c>
      <c r="J36" s="84"/>
      <c r="K36" s="94">
        <v>1.5399999999980309</v>
      </c>
      <c r="L36" s="97" t="s">
        <v>176</v>
      </c>
      <c r="M36" s="98">
        <v>4.7500000000000001E-2</v>
      </c>
      <c r="N36" s="98">
        <v>-2E-3</v>
      </c>
      <c r="O36" s="94">
        <v>228127.95121999993</v>
      </c>
      <c r="P36" s="96">
        <v>133.6</v>
      </c>
      <c r="Q36" s="84"/>
      <c r="R36" s="94">
        <v>304.77894799000001</v>
      </c>
      <c r="S36" s="95">
        <v>7.8600087658851924E-4</v>
      </c>
      <c r="T36" s="95">
        <f t="shared" si="0"/>
        <v>1.2233816436968332E-3</v>
      </c>
      <c r="U36" s="95">
        <f>R36/'סכום נכסי הקרן'!$C$42</f>
        <v>2.3311520211073247E-4</v>
      </c>
    </row>
    <row r="37" spans="2:21">
      <c r="B37" s="87" t="s">
        <v>415</v>
      </c>
      <c r="C37" s="84" t="s">
        <v>416</v>
      </c>
      <c r="D37" s="97" t="s">
        <v>132</v>
      </c>
      <c r="E37" s="97" t="s">
        <v>357</v>
      </c>
      <c r="F37" s="84" t="s">
        <v>417</v>
      </c>
      <c r="G37" s="97" t="s">
        <v>418</v>
      </c>
      <c r="H37" s="84" t="s">
        <v>419</v>
      </c>
      <c r="I37" s="84" t="s">
        <v>361</v>
      </c>
      <c r="J37" s="84"/>
      <c r="K37" s="94">
        <v>1.9000000000097292</v>
      </c>
      <c r="L37" s="97" t="s">
        <v>176</v>
      </c>
      <c r="M37" s="98">
        <v>3.6400000000000002E-2</v>
      </c>
      <c r="N37" s="98">
        <v>-6.0000000005837469E-4</v>
      </c>
      <c r="O37" s="94">
        <v>43534.237701999991</v>
      </c>
      <c r="P37" s="96">
        <v>118.05</v>
      </c>
      <c r="Q37" s="84"/>
      <c r="R37" s="94">
        <v>51.39216699499999</v>
      </c>
      <c r="S37" s="95">
        <v>7.8973673835827651E-4</v>
      </c>
      <c r="T37" s="95">
        <f t="shared" si="0"/>
        <v>2.0628798066967574E-4</v>
      </c>
      <c r="U37" s="95">
        <f>R37/'סכום נכסי הקרן'!$C$42</f>
        <v>3.9308146034879743E-5</v>
      </c>
    </row>
    <row r="38" spans="2:21">
      <c r="B38" s="87" t="s">
        <v>420</v>
      </c>
      <c r="C38" s="84" t="s">
        <v>421</v>
      </c>
      <c r="D38" s="97" t="s">
        <v>132</v>
      </c>
      <c r="E38" s="97" t="s">
        <v>357</v>
      </c>
      <c r="F38" s="84" t="s">
        <v>371</v>
      </c>
      <c r="G38" s="97" t="s">
        <v>365</v>
      </c>
      <c r="H38" s="84" t="s">
        <v>407</v>
      </c>
      <c r="I38" s="84" t="s">
        <v>172</v>
      </c>
      <c r="J38" s="84"/>
      <c r="K38" s="94">
        <v>1.090000000000205</v>
      </c>
      <c r="L38" s="97" t="s">
        <v>176</v>
      </c>
      <c r="M38" s="98">
        <v>3.4000000000000002E-2</v>
      </c>
      <c r="N38" s="98">
        <v>-1.8999999999986326E-3</v>
      </c>
      <c r="O38" s="94">
        <v>525060.0388659999</v>
      </c>
      <c r="P38" s="96">
        <v>111.4</v>
      </c>
      <c r="Q38" s="84"/>
      <c r="R38" s="94">
        <v>584.91689743199993</v>
      </c>
      <c r="S38" s="95">
        <v>5.874180479007575E-4</v>
      </c>
      <c r="T38" s="95">
        <f t="shared" si="0"/>
        <v>2.3478544043989895E-3</v>
      </c>
      <c r="U38" s="95">
        <f>R38/'סכום נכסי הקרן'!$C$42</f>
        <v>4.4738333031885482E-4</v>
      </c>
    </row>
    <row r="39" spans="2:21">
      <c r="B39" s="87" t="s">
        <v>422</v>
      </c>
      <c r="C39" s="84" t="s">
        <v>423</v>
      </c>
      <c r="D39" s="97" t="s">
        <v>132</v>
      </c>
      <c r="E39" s="97" t="s">
        <v>357</v>
      </c>
      <c r="F39" s="84" t="s">
        <v>412</v>
      </c>
      <c r="G39" s="97" t="s">
        <v>365</v>
      </c>
      <c r="H39" s="84" t="s">
        <v>407</v>
      </c>
      <c r="I39" s="84" t="s">
        <v>172</v>
      </c>
      <c r="J39" s="84"/>
      <c r="K39" s="94">
        <v>0.17999999999647626</v>
      </c>
      <c r="L39" s="97" t="s">
        <v>176</v>
      </c>
      <c r="M39" s="98">
        <v>5.2499999999999998E-2</v>
      </c>
      <c r="N39" s="98">
        <v>1.8499999999924494E-2</v>
      </c>
      <c r="O39" s="94">
        <v>121620.57849299996</v>
      </c>
      <c r="P39" s="96">
        <v>130.66999999999999</v>
      </c>
      <c r="Q39" s="84"/>
      <c r="R39" s="94">
        <v>158.92161869199995</v>
      </c>
      <c r="S39" s="95">
        <v>1.0135048207749998E-3</v>
      </c>
      <c r="T39" s="95">
        <f t="shared" si="0"/>
        <v>6.3791082808238901E-4</v>
      </c>
      <c r="U39" s="95">
        <f>R39/'סכום נכסי הקרן'!$C$42</f>
        <v>1.2155381959769041E-4</v>
      </c>
    </row>
    <row r="40" spans="2:21">
      <c r="B40" s="87" t="s">
        <v>424</v>
      </c>
      <c r="C40" s="84" t="s">
        <v>425</v>
      </c>
      <c r="D40" s="97" t="s">
        <v>132</v>
      </c>
      <c r="E40" s="97" t="s">
        <v>357</v>
      </c>
      <c r="F40" s="84" t="s">
        <v>426</v>
      </c>
      <c r="G40" s="97" t="s">
        <v>418</v>
      </c>
      <c r="H40" s="84" t="s">
        <v>407</v>
      </c>
      <c r="I40" s="84" t="s">
        <v>172</v>
      </c>
      <c r="J40" s="84"/>
      <c r="K40" s="94">
        <v>5.7699999999994933</v>
      </c>
      <c r="L40" s="97" t="s">
        <v>176</v>
      </c>
      <c r="M40" s="98">
        <v>8.3000000000000001E-3</v>
      </c>
      <c r="N40" s="98">
        <v>-3.8000000000005933E-3</v>
      </c>
      <c r="O40" s="94">
        <v>2464809.4445499997</v>
      </c>
      <c r="P40" s="96">
        <v>109.24</v>
      </c>
      <c r="Q40" s="84"/>
      <c r="R40" s="94">
        <v>2692.5577905680002</v>
      </c>
      <c r="S40" s="95">
        <v>1.609490685487083E-3</v>
      </c>
      <c r="T40" s="95">
        <f t="shared" si="0"/>
        <v>1.0807917663925635E-2</v>
      </c>
      <c r="U40" s="95">
        <f>R40/'סכום נכסי הקרן'!$C$42</f>
        <v>2.0594472081571758E-3</v>
      </c>
    </row>
    <row r="41" spans="2:21">
      <c r="B41" s="87" t="s">
        <v>427</v>
      </c>
      <c r="C41" s="84" t="s">
        <v>428</v>
      </c>
      <c r="D41" s="97" t="s">
        <v>132</v>
      </c>
      <c r="E41" s="97" t="s">
        <v>357</v>
      </c>
      <c r="F41" s="84" t="s">
        <v>426</v>
      </c>
      <c r="G41" s="97" t="s">
        <v>418</v>
      </c>
      <c r="H41" s="84" t="s">
        <v>407</v>
      </c>
      <c r="I41" s="84" t="s">
        <v>172</v>
      </c>
      <c r="J41" s="84"/>
      <c r="K41" s="94">
        <v>9.5199999999985039</v>
      </c>
      <c r="L41" s="97" t="s">
        <v>176</v>
      </c>
      <c r="M41" s="98">
        <v>1.6500000000000001E-2</v>
      </c>
      <c r="N41" s="98">
        <v>4.1000000000088917E-3</v>
      </c>
      <c r="O41" s="94">
        <v>372445.42044599995</v>
      </c>
      <c r="P41" s="96">
        <v>114.75</v>
      </c>
      <c r="Q41" s="84"/>
      <c r="R41" s="94">
        <v>427.38113108199991</v>
      </c>
      <c r="S41" s="95">
        <v>8.8076672329466836E-4</v>
      </c>
      <c r="T41" s="95">
        <f t="shared" si="0"/>
        <v>1.7155063828268868E-3</v>
      </c>
      <c r="U41" s="95">
        <f>R41/'סכום נכסי הקרן'!$C$42</f>
        <v>3.2688950272826176E-4</v>
      </c>
    </row>
    <row r="42" spans="2:21">
      <c r="B42" s="87" t="s">
        <v>429</v>
      </c>
      <c r="C42" s="84" t="s">
        <v>430</v>
      </c>
      <c r="D42" s="97" t="s">
        <v>132</v>
      </c>
      <c r="E42" s="97" t="s">
        <v>357</v>
      </c>
      <c r="F42" s="84" t="s">
        <v>431</v>
      </c>
      <c r="G42" s="97" t="s">
        <v>168</v>
      </c>
      <c r="H42" s="84" t="s">
        <v>407</v>
      </c>
      <c r="I42" s="84" t="s">
        <v>172</v>
      </c>
      <c r="J42" s="84"/>
      <c r="K42" s="94">
        <v>9.3599999999753933</v>
      </c>
      <c r="L42" s="97" t="s">
        <v>176</v>
      </c>
      <c r="M42" s="98">
        <v>2.6499999999999999E-2</v>
      </c>
      <c r="N42" s="98">
        <v>3.499999999965117E-3</v>
      </c>
      <c r="O42" s="94">
        <v>125325.75433499999</v>
      </c>
      <c r="P42" s="96">
        <v>125.81</v>
      </c>
      <c r="Q42" s="84"/>
      <c r="R42" s="94">
        <v>157.67233663299996</v>
      </c>
      <c r="S42" s="95">
        <v>1.0723891047240506E-4</v>
      </c>
      <c r="T42" s="95">
        <f t="shared" si="0"/>
        <v>6.3289621421597946E-4</v>
      </c>
      <c r="U42" s="95">
        <f>R42/'סכום נכסי הקרן'!$C$42</f>
        <v>1.2059828562266452E-4</v>
      </c>
    </row>
    <row r="43" spans="2:21">
      <c r="B43" s="87" t="s">
        <v>432</v>
      </c>
      <c r="C43" s="84" t="s">
        <v>433</v>
      </c>
      <c r="D43" s="97" t="s">
        <v>132</v>
      </c>
      <c r="E43" s="97" t="s">
        <v>357</v>
      </c>
      <c r="F43" s="84" t="s">
        <v>434</v>
      </c>
      <c r="G43" s="97" t="s">
        <v>418</v>
      </c>
      <c r="H43" s="84" t="s">
        <v>419</v>
      </c>
      <c r="I43" s="84" t="s">
        <v>361</v>
      </c>
      <c r="J43" s="84"/>
      <c r="K43" s="94">
        <v>3.0100000000012033</v>
      </c>
      <c r="L43" s="97" t="s">
        <v>176</v>
      </c>
      <c r="M43" s="98">
        <v>6.5000000000000006E-3</v>
      </c>
      <c r="N43" s="98">
        <v>-2.9999999999977284E-3</v>
      </c>
      <c r="O43" s="94">
        <v>846528.18203400006</v>
      </c>
      <c r="P43" s="96">
        <v>103.7</v>
      </c>
      <c r="Q43" s="94">
        <v>2.7729245659999995</v>
      </c>
      <c r="R43" s="94">
        <v>880.62264919399991</v>
      </c>
      <c r="S43" s="95">
        <v>9.34582797507877E-4</v>
      </c>
      <c r="T43" s="95">
        <f t="shared" si="0"/>
        <v>3.5348162698001159E-3</v>
      </c>
      <c r="U43" s="95">
        <f>R43/'סכום נכסי הקרן'!$C$42</f>
        <v>6.7355874873904851E-4</v>
      </c>
    </row>
    <row r="44" spans="2:21">
      <c r="B44" s="87" t="s">
        <v>435</v>
      </c>
      <c r="C44" s="84" t="s">
        <v>436</v>
      </c>
      <c r="D44" s="97" t="s">
        <v>132</v>
      </c>
      <c r="E44" s="97" t="s">
        <v>357</v>
      </c>
      <c r="F44" s="84" t="s">
        <v>434</v>
      </c>
      <c r="G44" s="97" t="s">
        <v>418</v>
      </c>
      <c r="H44" s="84" t="s">
        <v>419</v>
      </c>
      <c r="I44" s="84" t="s">
        <v>361</v>
      </c>
      <c r="J44" s="84"/>
      <c r="K44" s="94">
        <v>4.1800000000011517</v>
      </c>
      <c r="L44" s="97" t="s">
        <v>176</v>
      </c>
      <c r="M44" s="98">
        <v>1.6399999999999998E-2</v>
      </c>
      <c r="N44" s="98">
        <v>-2.5000000000000001E-3</v>
      </c>
      <c r="O44" s="94">
        <v>1619014.6687189997</v>
      </c>
      <c r="P44" s="96">
        <v>109.36</v>
      </c>
      <c r="Q44" s="84"/>
      <c r="R44" s="94">
        <v>1770.5543935719998</v>
      </c>
      <c r="S44" s="95">
        <v>1.7090487226681353E-3</v>
      </c>
      <c r="T44" s="95">
        <f t="shared" si="0"/>
        <v>7.1069992154898856E-3</v>
      </c>
      <c r="U44" s="95">
        <f>R44/'סכום נכסי הקרן'!$C$42</f>
        <v>1.3542377123735084E-3</v>
      </c>
    </row>
    <row r="45" spans="2:21">
      <c r="B45" s="87" t="s">
        <v>437</v>
      </c>
      <c r="C45" s="84" t="s">
        <v>438</v>
      </c>
      <c r="D45" s="97" t="s">
        <v>132</v>
      </c>
      <c r="E45" s="97" t="s">
        <v>357</v>
      </c>
      <c r="F45" s="84" t="s">
        <v>434</v>
      </c>
      <c r="G45" s="97" t="s">
        <v>418</v>
      </c>
      <c r="H45" s="84" t="s">
        <v>407</v>
      </c>
      <c r="I45" s="84" t="s">
        <v>172</v>
      </c>
      <c r="J45" s="84"/>
      <c r="K45" s="94">
        <v>5.3999999999998742</v>
      </c>
      <c r="L45" s="97" t="s">
        <v>176</v>
      </c>
      <c r="M45" s="98">
        <v>1.34E-2</v>
      </c>
      <c r="N45" s="98">
        <v>-3.0000000000013929E-4</v>
      </c>
      <c r="O45" s="94">
        <v>5863462.2236169986</v>
      </c>
      <c r="P45" s="96">
        <v>110.13</v>
      </c>
      <c r="Q45" s="84"/>
      <c r="R45" s="94">
        <v>6457.4312980970008</v>
      </c>
      <c r="S45" s="95">
        <v>1.4660986051058941E-3</v>
      </c>
      <c r="T45" s="95">
        <f t="shared" si="0"/>
        <v>2.5920106909039155E-2</v>
      </c>
      <c r="U45" s="95">
        <f>R45/'סכום נכסי הקרן'!$C$42</f>
        <v>4.9390727676553387E-3</v>
      </c>
    </row>
    <row r="46" spans="2:21">
      <c r="B46" s="87" t="s">
        <v>439</v>
      </c>
      <c r="C46" s="84" t="s">
        <v>440</v>
      </c>
      <c r="D46" s="97" t="s">
        <v>132</v>
      </c>
      <c r="E46" s="97" t="s">
        <v>357</v>
      </c>
      <c r="F46" s="84" t="s">
        <v>434</v>
      </c>
      <c r="G46" s="97" t="s">
        <v>418</v>
      </c>
      <c r="H46" s="84" t="s">
        <v>407</v>
      </c>
      <c r="I46" s="84" t="s">
        <v>172</v>
      </c>
      <c r="J46" s="84"/>
      <c r="K46" s="94">
        <v>6.4900000000002276</v>
      </c>
      <c r="L46" s="97" t="s">
        <v>176</v>
      </c>
      <c r="M46" s="98">
        <v>1.77E-2</v>
      </c>
      <c r="N46" s="98">
        <v>2.1000000000024888E-3</v>
      </c>
      <c r="O46" s="94">
        <v>1687290.4419119998</v>
      </c>
      <c r="P46" s="96">
        <v>111.92</v>
      </c>
      <c r="Q46" s="84"/>
      <c r="R46" s="94">
        <v>1888.4154953929999</v>
      </c>
      <c r="S46" s="95">
        <v>1.3876211631411912E-3</v>
      </c>
      <c r="T46" s="95">
        <f t="shared" si="0"/>
        <v>7.5800932707867303E-3</v>
      </c>
      <c r="U46" s="95">
        <f>R46/'סכום נכסי הקרן'!$C$42</f>
        <v>1.4443857188325946E-3</v>
      </c>
    </row>
    <row r="47" spans="2:21">
      <c r="B47" s="87" t="s">
        <v>441</v>
      </c>
      <c r="C47" s="84" t="s">
        <v>442</v>
      </c>
      <c r="D47" s="97" t="s">
        <v>132</v>
      </c>
      <c r="E47" s="97" t="s">
        <v>357</v>
      </c>
      <c r="F47" s="84" t="s">
        <v>434</v>
      </c>
      <c r="G47" s="97" t="s">
        <v>418</v>
      </c>
      <c r="H47" s="84" t="s">
        <v>407</v>
      </c>
      <c r="I47" s="84" t="s">
        <v>172</v>
      </c>
      <c r="J47" s="84"/>
      <c r="K47" s="94">
        <v>9.7599999999856877</v>
      </c>
      <c r="L47" s="97" t="s">
        <v>176</v>
      </c>
      <c r="M47" s="98">
        <v>2.4799999999999999E-2</v>
      </c>
      <c r="N47" s="98">
        <v>8.2000000000165118E-3</v>
      </c>
      <c r="O47" s="94">
        <v>152768.91635099996</v>
      </c>
      <c r="P47" s="96">
        <v>118.92</v>
      </c>
      <c r="Q47" s="84"/>
      <c r="R47" s="94">
        <v>181.672798435</v>
      </c>
      <c r="S47" s="95">
        <v>5.8002572812596096E-4</v>
      </c>
      <c r="T47" s="95">
        <f t="shared" si="0"/>
        <v>7.2923398492636738E-4</v>
      </c>
      <c r="U47" s="95">
        <f>R47/'סכום נכסי הקרן'!$C$42</f>
        <v>1.3895543443698396E-4</v>
      </c>
    </row>
    <row r="48" spans="2:21">
      <c r="B48" s="87" t="s">
        <v>443</v>
      </c>
      <c r="C48" s="84" t="s">
        <v>444</v>
      </c>
      <c r="D48" s="97" t="s">
        <v>132</v>
      </c>
      <c r="E48" s="97" t="s">
        <v>357</v>
      </c>
      <c r="F48" s="84" t="s">
        <v>396</v>
      </c>
      <c r="G48" s="97" t="s">
        <v>365</v>
      </c>
      <c r="H48" s="84" t="s">
        <v>407</v>
      </c>
      <c r="I48" s="84" t="s">
        <v>172</v>
      </c>
      <c r="J48" s="84"/>
      <c r="K48" s="94">
        <v>2.5800000000006738</v>
      </c>
      <c r="L48" s="97" t="s">
        <v>176</v>
      </c>
      <c r="M48" s="98">
        <v>4.2000000000000003E-2</v>
      </c>
      <c r="N48" s="98">
        <v>-4.1000000000029476E-3</v>
      </c>
      <c r="O48" s="94">
        <v>406048.57721899991</v>
      </c>
      <c r="P48" s="96">
        <v>116.99</v>
      </c>
      <c r="Q48" s="84"/>
      <c r="R48" s="94">
        <v>475.03620954599995</v>
      </c>
      <c r="S48" s="95">
        <v>4.069707729905966E-4</v>
      </c>
      <c r="T48" s="95">
        <f t="shared" si="0"/>
        <v>1.9067937030511919E-3</v>
      </c>
      <c r="U48" s="95">
        <f>R48/'סכום נכסי הקרן'!$C$42</f>
        <v>3.6333927500092764E-4</v>
      </c>
    </row>
    <row r="49" spans="2:21">
      <c r="B49" s="87" t="s">
        <v>445</v>
      </c>
      <c r="C49" s="84" t="s">
        <v>446</v>
      </c>
      <c r="D49" s="97" t="s">
        <v>132</v>
      </c>
      <c r="E49" s="97" t="s">
        <v>357</v>
      </c>
      <c r="F49" s="84" t="s">
        <v>396</v>
      </c>
      <c r="G49" s="97" t="s">
        <v>365</v>
      </c>
      <c r="H49" s="84" t="s">
        <v>407</v>
      </c>
      <c r="I49" s="84" t="s">
        <v>172</v>
      </c>
      <c r="J49" s="84"/>
      <c r="K49" s="94">
        <v>0.98999999999978583</v>
      </c>
      <c r="L49" s="97" t="s">
        <v>176</v>
      </c>
      <c r="M49" s="98">
        <v>4.0999999999999995E-2</v>
      </c>
      <c r="N49" s="98">
        <v>3.5000000000008219E-3</v>
      </c>
      <c r="O49" s="94">
        <v>1879229.3972569995</v>
      </c>
      <c r="P49" s="96">
        <v>129.38</v>
      </c>
      <c r="Q49" s="84"/>
      <c r="R49" s="94">
        <v>2431.3469790480003</v>
      </c>
      <c r="S49" s="95">
        <v>1.2060081506040084E-3</v>
      </c>
      <c r="T49" s="95">
        <f t="shared" si="0"/>
        <v>9.7594183694166003E-3</v>
      </c>
      <c r="U49" s="95">
        <f>R49/'סכום נכסי הקרן'!$C$42</f>
        <v>1.859655813369006E-3</v>
      </c>
    </row>
    <row r="50" spans="2:21">
      <c r="B50" s="87" t="s">
        <v>447</v>
      </c>
      <c r="C50" s="84" t="s">
        <v>448</v>
      </c>
      <c r="D50" s="97" t="s">
        <v>132</v>
      </c>
      <c r="E50" s="97" t="s">
        <v>357</v>
      </c>
      <c r="F50" s="84" t="s">
        <v>396</v>
      </c>
      <c r="G50" s="97" t="s">
        <v>365</v>
      </c>
      <c r="H50" s="84" t="s">
        <v>407</v>
      </c>
      <c r="I50" s="84" t="s">
        <v>172</v>
      </c>
      <c r="J50" s="84"/>
      <c r="K50" s="94">
        <v>1.6699999999996833</v>
      </c>
      <c r="L50" s="97" t="s">
        <v>176</v>
      </c>
      <c r="M50" s="98">
        <v>0.04</v>
      </c>
      <c r="N50" s="98">
        <v>-4.1999999999978339E-3</v>
      </c>
      <c r="O50" s="94">
        <v>2144851.4709609994</v>
      </c>
      <c r="P50" s="96">
        <v>116.21</v>
      </c>
      <c r="Q50" s="84"/>
      <c r="R50" s="94">
        <v>2492.5317994369993</v>
      </c>
      <c r="S50" s="95">
        <v>7.3841612404907254E-4</v>
      </c>
      <c r="T50" s="95">
        <f t="shared" si="0"/>
        <v>1.0005014026959342E-2</v>
      </c>
      <c r="U50" s="95">
        <f>R50/'סכום נכסי הקרן'!$C$42</f>
        <v>1.9064540317668146E-3</v>
      </c>
    </row>
    <row r="51" spans="2:21">
      <c r="B51" s="87" t="s">
        <v>449</v>
      </c>
      <c r="C51" s="84" t="s">
        <v>450</v>
      </c>
      <c r="D51" s="97" t="s">
        <v>132</v>
      </c>
      <c r="E51" s="97" t="s">
        <v>357</v>
      </c>
      <c r="F51" s="84" t="s">
        <v>451</v>
      </c>
      <c r="G51" s="97" t="s">
        <v>418</v>
      </c>
      <c r="H51" s="84" t="s">
        <v>452</v>
      </c>
      <c r="I51" s="84" t="s">
        <v>361</v>
      </c>
      <c r="J51" s="84"/>
      <c r="K51" s="94">
        <v>4.7999999999997458</v>
      </c>
      <c r="L51" s="97" t="s">
        <v>176</v>
      </c>
      <c r="M51" s="98">
        <v>2.3399999999999997E-2</v>
      </c>
      <c r="N51" s="98">
        <v>1.2999999999988535E-3</v>
      </c>
      <c r="O51" s="94">
        <v>3472322.6015499993</v>
      </c>
      <c r="P51" s="96">
        <v>113</v>
      </c>
      <c r="Q51" s="84"/>
      <c r="R51" s="94">
        <v>3923.7243917649989</v>
      </c>
      <c r="S51" s="95">
        <v>1.0499269694113314E-3</v>
      </c>
      <c r="T51" s="95">
        <f t="shared" si="0"/>
        <v>1.5749816145334026E-2</v>
      </c>
      <c r="U51" s="95">
        <f>R51/'סכום נכסי הקרן'!$C$42</f>
        <v>3.0011252766812485E-3</v>
      </c>
    </row>
    <row r="52" spans="2:21">
      <c r="B52" s="87" t="s">
        <v>453</v>
      </c>
      <c r="C52" s="84" t="s">
        <v>454</v>
      </c>
      <c r="D52" s="97" t="s">
        <v>132</v>
      </c>
      <c r="E52" s="97" t="s">
        <v>357</v>
      </c>
      <c r="F52" s="84" t="s">
        <v>451</v>
      </c>
      <c r="G52" s="97" t="s">
        <v>418</v>
      </c>
      <c r="H52" s="84" t="s">
        <v>452</v>
      </c>
      <c r="I52" s="84" t="s">
        <v>361</v>
      </c>
      <c r="J52" s="84"/>
      <c r="K52" s="94">
        <v>1.8499999999997265</v>
      </c>
      <c r="L52" s="97" t="s">
        <v>176</v>
      </c>
      <c r="M52" s="98">
        <v>0.03</v>
      </c>
      <c r="N52" s="98">
        <v>-3.5000000000027357E-3</v>
      </c>
      <c r="O52" s="94">
        <v>839705.33581899991</v>
      </c>
      <c r="P52" s="96">
        <v>108.83</v>
      </c>
      <c r="Q52" s="84"/>
      <c r="R52" s="94">
        <v>913.8513373249998</v>
      </c>
      <c r="S52" s="95">
        <v>1.9943257004376718E-3</v>
      </c>
      <c r="T52" s="95">
        <f t="shared" si="0"/>
        <v>3.6681961090957284E-3</v>
      </c>
      <c r="U52" s="95">
        <f>R52/'סכום נכסי הקרן'!$C$42</f>
        <v>6.9897425857205276E-4</v>
      </c>
    </row>
    <row r="53" spans="2:21">
      <c r="B53" s="87" t="s">
        <v>455</v>
      </c>
      <c r="C53" s="84" t="s">
        <v>456</v>
      </c>
      <c r="D53" s="97" t="s">
        <v>132</v>
      </c>
      <c r="E53" s="97" t="s">
        <v>357</v>
      </c>
      <c r="F53" s="84" t="s">
        <v>457</v>
      </c>
      <c r="G53" s="97" t="s">
        <v>418</v>
      </c>
      <c r="H53" s="84" t="s">
        <v>458</v>
      </c>
      <c r="I53" s="84" t="s">
        <v>172</v>
      </c>
      <c r="J53" s="84"/>
      <c r="K53" s="94">
        <v>1.7400000000000073</v>
      </c>
      <c r="L53" s="97" t="s">
        <v>176</v>
      </c>
      <c r="M53" s="98">
        <v>4.8000000000000001E-2</v>
      </c>
      <c r="N53" s="98">
        <v>-2.2000000000002083E-3</v>
      </c>
      <c r="O53" s="94">
        <v>2547277.9192999997</v>
      </c>
      <c r="P53" s="96">
        <v>113.1</v>
      </c>
      <c r="Q53" s="84"/>
      <c r="R53" s="94">
        <v>2880.9714456269999</v>
      </c>
      <c r="S53" s="95">
        <v>2.0818043664739714E-3</v>
      </c>
      <c r="T53" s="95">
        <f t="shared" si="0"/>
        <v>1.1564209424039493E-2</v>
      </c>
      <c r="U53" s="95">
        <f>R53/'סכום נכסי הקרן'!$C$42</f>
        <v>2.2035584978940957E-3</v>
      </c>
    </row>
    <row r="54" spans="2:21">
      <c r="B54" s="87" t="s">
        <v>459</v>
      </c>
      <c r="C54" s="84" t="s">
        <v>460</v>
      </c>
      <c r="D54" s="97" t="s">
        <v>132</v>
      </c>
      <c r="E54" s="97" t="s">
        <v>357</v>
      </c>
      <c r="F54" s="84" t="s">
        <v>457</v>
      </c>
      <c r="G54" s="97" t="s">
        <v>418</v>
      </c>
      <c r="H54" s="84" t="s">
        <v>458</v>
      </c>
      <c r="I54" s="84" t="s">
        <v>172</v>
      </c>
      <c r="J54" s="84"/>
      <c r="K54" s="94">
        <v>0.75000000000130185</v>
      </c>
      <c r="L54" s="97" t="s">
        <v>176</v>
      </c>
      <c r="M54" s="98">
        <v>4.9000000000000002E-2</v>
      </c>
      <c r="N54" s="98">
        <v>-2.9999999999427192E-4</v>
      </c>
      <c r="O54" s="94">
        <v>327623.20792599994</v>
      </c>
      <c r="P54" s="96">
        <v>117.23</v>
      </c>
      <c r="Q54" s="84"/>
      <c r="R54" s="94">
        <v>384.07269097399995</v>
      </c>
      <c r="S54" s="95">
        <v>1.6537962441111405E-3</v>
      </c>
      <c r="T54" s="95">
        <f t="shared" si="0"/>
        <v>1.541666453938461E-3</v>
      </c>
      <c r="U54" s="95">
        <f>R54/'סכום נכסי הקרן'!$C$42</f>
        <v>2.9376432844880918E-4</v>
      </c>
    </row>
    <row r="55" spans="2:21">
      <c r="B55" s="87" t="s">
        <v>461</v>
      </c>
      <c r="C55" s="84" t="s">
        <v>462</v>
      </c>
      <c r="D55" s="97" t="s">
        <v>132</v>
      </c>
      <c r="E55" s="97" t="s">
        <v>357</v>
      </c>
      <c r="F55" s="84" t="s">
        <v>457</v>
      </c>
      <c r="G55" s="97" t="s">
        <v>418</v>
      </c>
      <c r="H55" s="84" t="s">
        <v>458</v>
      </c>
      <c r="I55" s="84" t="s">
        <v>172</v>
      </c>
      <c r="J55" s="84"/>
      <c r="K55" s="94">
        <v>5.6599999999996582</v>
      </c>
      <c r="L55" s="97" t="s">
        <v>176</v>
      </c>
      <c r="M55" s="98">
        <v>3.2000000000000001E-2</v>
      </c>
      <c r="N55" s="98">
        <v>1.6999999999986596E-3</v>
      </c>
      <c r="O55" s="94">
        <v>2741977.1774399998</v>
      </c>
      <c r="P55" s="96">
        <v>119.72</v>
      </c>
      <c r="Q55" s="84"/>
      <c r="R55" s="94">
        <v>3282.6951305319994</v>
      </c>
      <c r="S55" s="95">
        <v>1.6621911871853813E-3</v>
      </c>
      <c r="T55" s="95">
        <f t="shared" si="0"/>
        <v>1.317672690660247E-2</v>
      </c>
      <c r="U55" s="95">
        <f>R55/'סכום נכסי הקרן'!$C$42</f>
        <v>2.5108234799963696E-3</v>
      </c>
    </row>
    <row r="56" spans="2:21">
      <c r="B56" s="87" t="s">
        <v>463</v>
      </c>
      <c r="C56" s="84" t="s">
        <v>464</v>
      </c>
      <c r="D56" s="97" t="s">
        <v>132</v>
      </c>
      <c r="E56" s="97" t="s">
        <v>357</v>
      </c>
      <c r="F56" s="84" t="s">
        <v>457</v>
      </c>
      <c r="G56" s="97" t="s">
        <v>418</v>
      </c>
      <c r="H56" s="84" t="s">
        <v>458</v>
      </c>
      <c r="I56" s="84" t="s">
        <v>172</v>
      </c>
      <c r="J56" s="84"/>
      <c r="K56" s="94">
        <v>8.0900000000029664</v>
      </c>
      <c r="L56" s="97" t="s">
        <v>176</v>
      </c>
      <c r="M56" s="98">
        <v>1.1399999999999999E-2</v>
      </c>
      <c r="N56" s="98">
        <v>7.4000000000007697E-3</v>
      </c>
      <c r="O56" s="94">
        <v>1262854.0302719998</v>
      </c>
      <c r="P56" s="96">
        <v>102.5</v>
      </c>
      <c r="Q56" s="94">
        <v>3.7470436159999996</v>
      </c>
      <c r="R56" s="94">
        <v>1298.1724263349997</v>
      </c>
      <c r="S56" s="95">
        <v>1.2592224327758741E-3</v>
      </c>
      <c r="T56" s="95">
        <f t="shared" si="0"/>
        <v>5.2108596318920517E-3</v>
      </c>
      <c r="U56" s="95">
        <f>R56/'סכום נכסי הקרן'!$C$42</f>
        <v>9.9292857835309774E-4</v>
      </c>
    </row>
    <row r="57" spans="2:21">
      <c r="B57" s="87" t="s">
        <v>465</v>
      </c>
      <c r="C57" s="84" t="s">
        <v>466</v>
      </c>
      <c r="D57" s="97" t="s">
        <v>132</v>
      </c>
      <c r="E57" s="97" t="s">
        <v>357</v>
      </c>
      <c r="F57" s="84" t="s">
        <v>467</v>
      </c>
      <c r="G57" s="97" t="s">
        <v>418</v>
      </c>
      <c r="H57" s="84" t="s">
        <v>452</v>
      </c>
      <c r="I57" s="84" t="s">
        <v>361</v>
      </c>
      <c r="J57" s="84"/>
      <c r="K57" s="94">
        <v>6.1899999999981663</v>
      </c>
      <c r="L57" s="97" t="s">
        <v>176</v>
      </c>
      <c r="M57" s="98">
        <v>1.8200000000000001E-2</v>
      </c>
      <c r="N57" s="98">
        <v>2.4000000000032064E-3</v>
      </c>
      <c r="O57" s="94">
        <v>893030.34411299985</v>
      </c>
      <c r="P57" s="96">
        <v>111.76</v>
      </c>
      <c r="Q57" s="84"/>
      <c r="R57" s="94">
        <v>998.05069945699984</v>
      </c>
      <c r="S57" s="95">
        <v>1.8880134125010568E-3</v>
      </c>
      <c r="T57" s="95">
        <f t="shared" si="0"/>
        <v>4.0061720576400842E-3</v>
      </c>
      <c r="U57" s="95">
        <f>R57/'סכום נכסי הקרן'!$C$42</f>
        <v>7.6337552857591129E-4</v>
      </c>
    </row>
    <row r="58" spans="2:21">
      <c r="B58" s="87" t="s">
        <v>468</v>
      </c>
      <c r="C58" s="84" t="s">
        <v>469</v>
      </c>
      <c r="D58" s="97" t="s">
        <v>132</v>
      </c>
      <c r="E58" s="97" t="s">
        <v>357</v>
      </c>
      <c r="F58" s="84" t="s">
        <v>467</v>
      </c>
      <c r="G58" s="97" t="s">
        <v>418</v>
      </c>
      <c r="H58" s="84" t="s">
        <v>452</v>
      </c>
      <c r="I58" s="84" t="s">
        <v>361</v>
      </c>
      <c r="J58" s="84"/>
      <c r="K58" s="94">
        <v>7.3199999999291148</v>
      </c>
      <c r="L58" s="97" t="s">
        <v>176</v>
      </c>
      <c r="M58" s="98">
        <v>7.8000000000000005E-3</v>
      </c>
      <c r="N58" s="98">
        <v>5.7999999998227872E-3</v>
      </c>
      <c r="O58" s="94">
        <v>17792.261999999999</v>
      </c>
      <c r="P58" s="96">
        <v>101.49</v>
      </c>
      <c r="Q58" s="84"/>
      <c r="R58" s="94">
        <v>18.057366703999996</v>
      </c>
      <c r="S58" s="95">
        <v>3.7067212500000001E-5</v>
      </c>
      <c r="T58" s="95">
        <f t="shared" si="0"/>
        <v>7.2482207530622504E-5</v>
      </c>
      <c r="U58" s="95">
        <f>R58/'סכום נכסי הקרן'!$C$42</f>
        <v>1.381147456722859E-5</v>
      </c>
    </row>
    <row r="59" spans="2:21">
      <c r="B59" s="87" t="s">
        <v>470</v>
      </c>
      <c r="C59" s="84" t="s">
        <v>471</v>
      </c>
      <c r="D59" s="97" t="s">
        <v>132</v>
      </c>
      <c r="E59" s="97" t="s">
        <v>357</v>
      </c>
      <c r="F59" s="84" t="s">
        <v>371</v>
      </c>
      <c r="G59" s="97" t="s">
        <v>365</v>
      </c>
      <c r="H59" s="84" t="s">
        <v>458</v>
      </c>
      <c r="I59" s="84" t="s">
        <v>172</v>
      </c>
      <c r="J59" s="84"/>
      <c r="K59" s="94">
        <v>1.3200000000002119</v>
      </c>
      <c r="L59" s="97" t="s">
        <v>176</v>
      </c>
      <c r="M59" s="98">
        <v>0.04</v>
      </c>
      <c r="N59" s="98">
        <v>-1.9999999999984869E-3</v>
      </c>
      <c r="O59" s="94">
        <v>2277233.9105959996</v>
      </c>
      <c r="P59" s="96">
        <v>116.04</v>
      </c>
      <c r="Q59" s="84"/>
      <c r="R59" s="94">
        <v>2642.5022338419994</v>
      </c>
      <c r="S59" s="95">
        <v>1.6868424328006408E-3</v>
      </c>
      <c r="T59" s="95">
        <f t="shared" si="0"/>
        <v>1.0606994832255438E-2</v>
      </c>
      <c r="U59" s="95">
        <f>R59/'סכום נכסי הקרן'!$C$42</f>
        <v>2.0211613905181908E-3</v>
      </c>
    </row>
    <row r="60" spans="2:21">
      <c r="B60" s="87" t="s">
        <v>472</v>
      </c>
      <c r="C60" s="84" t="s">
        <v>473</v>
      </c>
      <c r="D60" s="97" t="s">
        <v>132</v>
      </c>
      <c r="E60" s="97" t="s">
        <v>357</v>
      </c>
      <c r="F60" s="84" t="s">
        <v>474</v>
      </c>
      <c r="G60" s="97" t="s">
        <v>418</v>
      </c>
      <c r="H60" s="84" t="s">
        <v>458</v>
      </c>
      <c r="I60" s="84" t="s">
        <v>172</v>
      </c>
      <c r="J60" s="84"/>
      <c r="K60" s="94">
        <v>3.7999999999996841</v>
      </c>
      <c r="L60" s="97" t="s">
        <v>176</v>
      </c>
      <c r="M60" s="98">
        <v>4.7500000000000001E-2</v>
      </c>
      <c r="N60" s="98">
        <v>-2.0999999999992548E-3</v>
      </c>
      <c r="O60" s="94">
        <v>3016286.3279429995</v>
      </c>
      <c r="P60" s="96">
        <v>146.69999999999999</v>
      </c>
      <c r="Q60" s="94"/>
      <c r="R60" s="94">
        <v>4424.8920270729986</v>
      </c>
      <c r="S60" s="95">
        <v>1.5982018375154982E-3</v>
      </c>
      <c r="T60" s="95">
        <f t="shared" si="0"/>
        <v>1.7761501301064901E-2</v>
      </c>
      <c r="U60" s="95">
        <f>R60/'סכום נכסי הקרן'!$C$42</f>
        <v>3.3844516034064638E-3</v>
      </c>
    </row>
    <row r="61" spans="2:21">
      <c r="B61" s="87" t="s">
        <v>475</v>
      </c>
      <c r="C61" s="84" t="s">
        <v>476</v>
      </c>
      <c r="D61" s="97" t="s">
        <v>132</v>
      </c>
      <c r="E61" s="97" t="s">
        <v>357</v>
      </c>
      <c r="F61" s="84" t="s">
        <v>477</v>
      </c>
      <c r="G61" s="97" t="s">
        <v>365</v>
      </c>
      <c r="H61" s="84" t="s">
        <v>452</v>
      </c>
      <c r="I61" s="84" t="s">
        <v>361</v>
      </c>
      <c r="J61" s="84"/>
      <c r="K61" s="94">
        <v>2.3099999999977299</v>
      </c>
      <c r="L61" s="97" t="s">
        <v>176</v>
      </c>
      <c r="M61" s="98">
        <v>3.5499999999999997E-2</v>
      </c>
      <c r="N61" s="98">
        <v>-4.2999999999956649E-3</v>
      </c>
      <c r="O61" s="94">
        <v>327766.38632299996</v>
      </c>
      <c r="P61" s="96">
        <v>119.6</v>
      </c>
      <c r="Q61" s="84"/>
      <c r="R61" s="94">
        <v>392.00858651899995</v>
      </c>
      <c r="S61" s="95">
        <v>1.1496803200458795E-3</v>
      </c>
      <c r="T61" s="95">
        <f t="shared" si="0"/>
        <v>1.573521111223934E-3</v>
      </c>
      <c r="U61" s="95">
        <f>R61/'סכום נכסי הקרן'!$C$42</f>
        <v>2.9983422896557004E-4</v>
      </c>
    </row>
    <row r="62" spans="2:21">
      <c r="B62" s="87" t="s">
        <v>478</v>
      </c>
      <c r="C62" s="84" t="s">
        <v>479</v>
      </c>
      <c r="D62" s="97" t="s">
        <v>132</v>
      </c>
      <c r="E62" s="97" t="s">
        <v>357</v>
      </c>
      <c r="F62" s="84" t="s">
        <v>477</v>
      </c>
      <c r="G62" s="97" t="s">
        <v>365</v>
      </c>
      <c r="H62" s="84" t="s">
        <v>452</v>
      </c>
      <c r="I62" s="84" t="s">
        <v>361</v>
      </c>
      <c r="J62" s="84"/>
      <c r="K62" s="94">
        <v>0.69000000000149209</v>
      </c>
      <c r="L62" s="97" t="s">
        <v>176</v>
      </c>
      <c r="M62" s="98">
        <v>4.6500000000000007E-2</v>
      </c>
      <c r="N62" s="98">
        <v>-1.1999999999883534E-3</v>
      </c>
      <c r="O62" s="94">
        <v>211568.62048099993</v>
      </c>
      <c r="P62" s="96">
        <v>129.87</v>
      </c>
      <c r="Q62" s="84"/>
      <c r="R62" s="94">
        <v>274.76416701099998</v>
      </c>
      <c r="S62" s="95">
        <v>5.3263098378918442E-4</v>
      </c>
      <c r="T62" s="95">
        <f t="shared" si="0"/>
        <v>1.1029024165997757E-3</v>
      </c>
      <c r="U62" s="95">
        <f>R62/'סכום נכסי הקרן'!$C$42</f>
        <v>2.1015790213849643E-4</v>
      </c>
    </row>
    <row r="63" spans="2:21">
      <c r="B63" s="87" t="s">
        <v>480</v>
      </c>
      <c r="C63" s="84" t="s">
        <v>481</v>
      </c>
      <c r="D63" s="97" t="s">
        <v>132</v>
      </c>
      <c r="E63" s="97" t="s">
        <v>357</v>
      </c>
      <c r="F63" s="84" t="s">
        <v>477</v>
      </c>
      <c r="G63" s="97" t="s">
        <v>365</v>
      </c>
      <c r="H63" s="84" t="s">
        <v>452</v>
      </c>
      <c r="I63" s="84" t="s">
        <v>361</v>
      </c>
      <c r="J63" s="84"/>
      <c r="K63" s="94">
        <v>5.25</v>
      </c>
      <c r="L63" s="97" t="s">
        <v>176</v>
      </c>
      <c r="M63" s="98">
        <v>1.4999999999999999E-2</v>
      </c>
      <c r="N63" s="98">
        <v>-3.1999999999989086E-3</v>
      </c>
      <c r="O63" s="94">
        <v>983529.95619099971</v>
      </c>
      <c r="P63" s="96">
        <v>111.72</v>
      </c>
      <c r="Q63" s="84"/>
      <c r="R63" s="94">
        <v>1098.7996752159997</v>
      </c>
      <c r="S63" s="95">
        <v>1.9240529121695243E-3</v>
      </c>
      <c r="T63" s="95">
        <f t="shared" si="0"/>
        <v>4.4105780980758617E-3</v>
      </c>
      <c r="U63" s="95">
        <f>R63/'סכום נכסי הקרן'!$C$42</f>
        <v>8.4043504335341867E-4</v>
      </c>
    </row>
    <row r="64" spans="2:21">
      <c r="B64" s="87" t="s">
        <v>482</v>
      </c>
      <c r="C64" s="84" t="s">
        <v>483</v>
      </c>
      <c r="D64" s="97" t="s">
        <v>132</v>
      </c>
      <c r="E64" s="97" t="s">
        <v>357</v>
      </c>
      <c r="F64" s="84" t="s">
        <v>484</v>
      </c>
      <c r="G64" s="97" t="s">
        <v>485</v>
      </c>
      <c r="H64" s="84" t="s">
        <v>452</v>
      </c>
      <c r="I64" s="84" t="s">
        <v>361</v>
      </c>
      <c r="J64" s="84"/>
      <c r="K64" s="94">
        <v>1.2299999999912608</v>
      </c>
      <c r="L64" s="97" t="s">
        <v>176</v>
      </c>
      <c r="M64" s="98">
        <v>4.6500000000000007E-2</v>
      </c>
      <c r="N64" s="98">
        <v>-2.9999999966292114E-4</v>
      </c>
      <c r="O64" s="94">
        <v>6027.537797</v>
      </c>
      <c r="P64" s="96">
        <v>132.88999999999999</v>
      </c>
      <c r="Q64" s="84"/>
      <c r="R64" s="94">
        <v>8.0099953089999989</v>
      </c>
      <c r="S64" s="95">
        <v>7.9311592549159791E-5</v>
      </c>
      <c r="T64" s="95">
        <f t="shared" si="0"/>
        <v>3.2152093482027058E-5</v>
      </c>
      <c r="U64" s="95">
        <f>R64/'סכום נכסי הקרן'!$C$42</f>
        <v>6.1265769426595027E-6</v>
      </c>
    </row>
    <row r="65" spans="2:21">
      <c r="B65" s="87" t="s">
        <v>486</v>
      </c>
      <c r="C65" s="84" t="s">
        <v>487</v>
      </c>
      <c r="D65" s="97" t="s">
        <v>132</v>
      </c>
      <c r="E65" s="97" t="s">
        <v>357</v>
      </c>
      <c r="F65" s="84" t="s">
        <v>488</v>
      </c>
      <c r="G65" s="97" t="s">
        <v>489</v>
      </c>
      <c r="H65" s="84" t="s">
        <v>458</v>
      </c>
      <c r="I65" s="84" t="s">
        <v>172</v>
      </c>
      <c r="J65" s="84"/>
      <c r="K65" s="94">
        <v>7.3000000000000345</v>
      </c>
      <c r="L65" s="97" t="s">
        <v>176</v>
      </c>
      <c r="M65" s="98">
        <v>3.85E-2</v>
      </c>
      <c r="N65" s="98">
        <v>3.8999999999994005E-3</v>
      </c>
      <c r="O65" s="94">
        <v>2146994.6071429993</v>
      </c>
      <c r="P65" s="96">
        <v>132.08000000000001</v>
      </c>
      <c r="Q65" s="84"/>
      <c r="R65" s="94">
        <v>2835.7505747029995</v>
      </c>
      <c r="S65" s="95">
        <v>7.97039312021394E-4</v>
      </c>
      <c r="T65" s="95">
        <f t="shared" si="0"/>
        <v>1.1382693004466378E-2</v>
      </c>
      <c r="U65" s="95">
        <f>R65/'סכום נכסי הקרן'!$C$42</f>
        <v>2.1689705693819943E-3</v>
      </c>
    </row>
    <row r="66" spans="2:21">
      <c r="B66" s="87" t="s">
        <v>490</v>
      </c>
      <c r="C66" s="84" t="s">
        <v>491</v>
      </c>
      <c r="D66" s="97" t="s">
        <v>132</v>
      </c>
      <c r="E66" s="97" t="s">
        <v>357</v>
      </c>
      <c r="F66" s="84" t="s">
        <v>488</v>
      </c>
      <c r="G66" s="97" t="s">
        <v>489</v>
      </c>
      <c r="H66" s="84" t="s">
        <v>458</v>
      </c>
      <c r="I66" s="84" t="s">
        <v>172</v>
      </c>
      <c r="J66" s="84"/>
      <c r="K66" s="94">
        <v>5.350000000000021</v>
      </c>
      <c r="L66" s="97" t="s">
        <v>176</v>
      </c>
      <c r="M66" s="98">
        <v>4.4999999999999998E-2</v>
      </c>
      <c r="N66" s="98">
        <v>-5.0000000000068837E-4</v>
      </c>
      <c r="O66" s="94">
        <v>5022490.3956229994</v>
      </c>
      <c r="P66" s="96">
        <v>130.13999999999999</v>
      </c>
      <c r="Q66" s="84"/>
      <c r="R66" s="94">
        <v>6536.2692108110004</v>
      </c>
      <c r="S66" s="95">
        <v>1.7074682016366568E-3</v>
      </c>
      <c r="T66" s="95">
        <f t="shared" si="0"/>
        <v>2.6236562018152679E-2</v>
      </c>
      <c r="U66" s="95">
        <f>R66/'סכום נכסי הקרן'!$C$42</f>
        <v>4.9993732446978519E-3</v>
      </c>
    </row>
    <row r="67" spans="2:21">
      <c r="B67" s="87" t="s">
        <v>492</v>
      </c>
      <c r="C67" s="84" t="s">
        <v>493</v>
      </c>
      <c r="D67" s="97" t="s">
        <v>132</v>
      </c>
      <c r="E67" s="97" t="s">
        <v>357</v>
      </c>
      <c r="F67" s="84" t="s">
        <v>488</v>
      </c>
      <c r="G67" s="97" t="s">
        <v>489</v>
      </c>
      <c r="H67" s="84" t="s">
        <v>458</v>
      </c>
      <c r="I67" s="84" t="s">
        <v>172</v>
      </c>
      <c r="J67" s="84"/>
      <c r="K67" s="94">
        <v>10.040000000002376</v>
      </c>
      <c r="L67" s="97" t="s">
        <v>176</v>
      </c>
      <c r="M67" s="98">
        <v>2.3900000000000001E-2</v>
      </c>
      <c r="N67" s="98">
        <v>8.2000000000035898E-3</v>
      </c>
      <c r="O67" s="94">
        <v>1850395.2479999994</v>
      </c>
      <c r="P67" s="96">
        <v>117.44</v>
      </c>
      <c r="Q67" s="84"/>
      <c r="R67" s="94">
        <v>2173.1042314709994</v>
      </c>
      <c r="S67" s="95">
        <v>1.493230853404928E-3</v>
      </c>
      <c r="T67" s="95">
        <f t="shared" si="0"/>
        <v>8.722832873315E-3</v>
      </c>
      <c r="U67" s="95">
        <f>R67/'סכום נכסי הקרן'!$C$42</f>
        <v>1.6621345912109103E-3</v>
      </c>
    </row>
    <row r="68" spans="2:21">
      <c r="B68" s="87" t="s">
        <v>494</v>
      </c>
      <c r="C68" s="84" t="s">
        <v>495</v>
      </c>
      <c r="D68" s="97" t="s">
        <v>132</v>
      </c>
      <c r="E68" s="97" t="s">
        <v>357</v>
      </c>
      <c r="F68" s="84" t="s">
        <v>496</v>
      </c>
      <c r="G68" s="97" t="s">
        <v>418</v>
      </c>
      <c r="H68" s="84" t="s">
        <v>458</v>
      </c>
      <c r="I68" s="84" t="s">
        <v>172</v>
      </c>
      <c r="J68" s="84"/>
      <c r="K68" s="94">
        <v>5.7500000000025171</v>
      </c>
      <c r="L68" s="97" t="s">
        <v>176</v>
      </c>
      <c r="M68" s="98">
        <v>1.5800000000000002E-2</v>
      </c>
      <c r="N68" s="98">
        <v>2.1999999999962609E-3</v>
      </c>
      <c r="O68" s="94">
        <v>628679.25656799984</v>
      </c>
      <c r="P68" s="96">
        <v>110.6</v>
      </c>
      <c r="Q68" s="84"/>
      <c r="R68" s="94">
        <v>695.31923908299984</v>
      </c>
      <c r="S68" s="95">
        <v>1.3889801224376773E-3</v>
      </c>
      <c r="T68" s="95">
        <f t="shared" si="0"/>
        <v>2.7910090221562869E-3</v>
      </c>
      <c r="U68" s="95">
        <f>R68/'סכום נכסי הקרן'!$C$42</f>
        <v>5.3182638111747959E-4</v>
      </c>
    </row>
    <row r="69" spans="2:21">
      <c r="B69" s="87" t="s">
        <v>497</v>
      </c>
      <c r="C69" s="84" t="s">
        <v>498</v>
      </c>
      <c r="D69" s="97" t="s">
        <v>132</v>
      </c>
      <c r="E69" s="97" t="s">
        <v>357</v>
      </c>
      <c r="F69" s="84" t="s">
        <v>496</v>
      </c>
      <c r="G69" s="97" t="s">
        <v>418</v>
      </c>
      <c r="H69" s="84" t="s">
        <v>458</v>
      </c>
      <c r="I69" s="84" t="s">
        <v>172</v>
      </c>
      <c r="J69" s="84"/>
      <c r="K69" s="94">
        <v>8.7000000000071918</v>
      </c>
      <c r="L69" s="97" t="s">
        <v>176</v>
      </c>
      <c r="M69" s="98">
        <v>8.3999999999999995E-3</v>
      </c>
      <c r="N69" s="98">
        <v>8.5000000000170373E-3</v>
      </c>
      <c r="O69" s="94">
        <v>528679.27306799998</v>
      </c>
      <c r="P69" s="96">
        <v>99.91</v>
      </c>
      <c r="Q69" s="84"/>
      <c r="R69" s="94">
        <v>528.20344508599999</v>
      </c>
      <c r="S69" s="95">
        <v>2.1147170922719998E-3</v>
      </c>
      <c r="T69" s="95">
        <f t="shared" si="0"/>
        <v>2.1202068027245855E-3</v>
      </c>
      <c r="U69" s="95">
        <f>R69/'סכום נכסי הקרן'!$C$42</f>
        <v>4.0400511147130845E-4</v>
      </c>
    </row>
    <row r="70" spans="2:21">
      <c r="B70" s="87" t="s">
        <v>499</v>
      </c>
      <c r="C70" s="84" t="s">
        <v>500</v>
      </c>
      <c r="D70" s="97" t="s">
        <v>132</v>
      </c>
      <c r="E70" s="97" t="s">
        <v>357</v>
      </c>
      <c r="F70" s="84" t="s">
        <v>501</v>
      </c>
      <c r="G70" s="97" t="s">
        <v>485</v>
      </c>
      <c r="H70" s="84" t="s">
        <v>458</v>
      </c>
      <c r="I70" s="84" t="s">
        <v>172</v>
      </c>
      <c r="J70" s="84"/>
      <c r="K70" s="94">
        <v>1.1700000000224557</v>
      </c>
      <c r="L70" s="97" t="s">
        <v>176</v>
      </c>
      <c r="M70" s="98">
        <v>4.8899999999999999E-2</v>
      </c>
      <c r="N70" s="98">
        <v>0</v>
      </c>
      <c r="O70" s="94">
        <v>7958.3385899999994</v>
      </c>
      <c r="P70" s="96">
        <v>128.69999999999999</v>
      </c>
      <c r="Q70" s="84"/>
      <c r="R70" s="94">
        <v>10.242381080999998</v>
      </c>
      <c r="S70" s="95">
        <v>2.1384171442275201E-4</v>
      </c>
      <c r="T70" s="95">
        <f t="shared" si="0"/>
        <v>4.1112882254105861E-5</v>
      </c>
      <c r="U70" s="95">
        <f>R70/'סכום נכסי הקרן'!$C$42</f>
        <v>7.8340539972951063E-6</v>
      </c>
    </row>
    <row r="71" spans="2:21">
      <c r="B71" s="87" t="s">
        <v>502</v>
      </c>
      <c r="C71" s="84" t="s">
        <v>503</v>
      </c>
      <c r="D71" s="97" t="s">
        <v>132</v>
      </c>
      <c r="E71" s="97" t="s">
        <v>357</v>
      </c>
      <c r="F71" s="84" t="s">
        <v>371</v>
      </c>
      <c r="G71" s="97" t="s">
        <v>365</v>
      </c>
      <c r="H71" s="84" t="s">
        <v>452</v>
      </c>
      <c r="I71" s="84" t="s">
        <v>361</v>
      </c>
      <c r="J71" s="84"/>
      <c r="K71" s="94">
        <v>3.7300000000014677</v>
      </c>
      <c r="L71" s="97" t="s">
        <v>176</v>
      </c>
      <c r="M71" s="98">
        <v>1.6399999999999998E-2</v>
      </c>
      <c r="N71" s="98">
        <v>7.7000000000034428E-3</v>
      </c>
      <c r="O71" s="94">
        <f>1057417.1685/50000</f>
        <v>21.148343369999999</v>
      </c>
      <c r="P71" s="96">
        <v>5220000</v>
      </c>
      <c r="Q71" s="84"/>
      <c r="R71" s="94">
        <v>1103.9435377059997</v>
      </c>
      <c r="S71" s="95">
        <f>8613.69475806451%/50000</f>
        <v>1.7227389516129019E-3</v>
      </c>
      <c r="T71" s="95">
        <f t="shared" si="0"/>
        <v>4.4312255443298369E-3</v>
      </c>
      <c r="U71" s="95">
        <f>R71/'סכום נכסי הקרן'!$C$42</f>
        <v>8.4436941136634808E-4</v>
      </c>
    </row>
    <row r="72" spans="2:21">
      <c r="B72" s="87" t="s">
        <v>504</v>
      </c>
      <c r="C72" s="84" t="s">
        <v>505</v>
      </c>
      <c r="D72" s="97" t="s">
        <v>132</v>
      </c>
      <c r="E72" s="97" t="s">
        <v>357</v>
      </c>
      <c r="F72" s="84" t="s">
        <v>371</v>
      </c>
      <c r="G72" s="97" t="s">
        <v>365</v>
      </c>
      <c r="H72" s="84" t="s">
        <v>452</v>
      </c>
      <c r="I72" s="84" t="s">
        <v>361</v>
      </c>
      <c r="J72" s="84"/>
      <c r="K72" s="94">
        <v>7.8900000000004544</v>
      </c>
      <c r="L72" s="97" t="s">
        <v>176</v>
      </c>
      <c r="M72" s="98">
        <v>2.7799999999999998E-2</v>
      </c>
      <c r="N72" s="98">
        <v>1.8199999999990932E-2</v>
      </c>
      <c r="O72" s="94">
        <f>403741.1007/50000</f>
        <v>8.0748220140000004</v>
      </c>
      <c r="P72" s="96">
        <v>5461001</v>
      </c>
      <c r="Q72" s="84"/>
      <c r="R72" s="94">
        <v>440.96611761999992</v>
      </c>
      <c r="S72" s="95">
        <f>9654.2587446198%/50000</f>
        <v>1.9308517489239599E-3</v>
      </c>
      <c r="T72" s="95">
        <f t="shared" si="0"/>
        <v>1.7700364718309445E-3</v>
      </c>
      <c r="U72" s="95">
        <f>R72/'סכום נכסי הקרן'!$C$42</f>
        <v>3.3728020360626783E-4</v>
      </c>
    </row>
    <row r="73" spans="2:21">
      <c r="B73" s="87" t="s">
        <v>506</v>
      </c>
      <c r="C73" s="84" t="s">
        <v>507</v>
      </c>
      <c r="D73" s="97" t="s">
        <v>132</v>
      </c>
      <c r="E73" s="97" t="s">
        <v>357</v>
      </c>
      <c r="F73" s="84" t="s">
        <v>371</v>
      </c>
      <c r="G73" s="97" t="s">
        <v>365</v>
      </c>
      <c r="H73" s="84" t="s">
        <v>452</v>
      </c>
      <c r="I73" s="84" t="s">
        <v>361</v>
      </c>
      <c r="J73" s="84"/>
      <c r="K73" s="94">
        <v>5.0900000000000913</v>
      </c>
      <c r="L73" s="97" t="s">
        <v>176</v>
      </c>
      <c r="M73" s="98">
        <v>2.4199999999999999E-2</v>
      </c>
      <c r="N73" s="98">
        <v>1.3200000000007315E-2</v>
      </c>
      <c r="O73" s="94">
        <f>505721.2545/50000</f>
        <v>10.114425089999999</v>
      </c>
      <c r="P73" s="96">
        <v>5408000</v>
      </c>
      <c r="Q73" s="84"/>
      <c r="R73" s="94">
        <v>546.98813745500001</v>
      </c>
      <c r="S73" s="95">
        <f>1754.57535475141%/50000</f>
        <v>3.5091507095028198E-4</v>
      </c>
      <c r="T73" s="95">
        <f t="shared" si="0"/>
        <v>2.1956084929603582E-3</v>
      </c>
      <c r="U73" s="95">
        <f>R73/'סכום נכסי הקרן'!$C$42</f>
        <v>4.1837289306208633E-4</v>
      </c>
    </row>
    <row r="74" spans="2:21">
      <c r="B74" s="87" t="s">
        <v>508</v>
      </c>
      <c r="C74" s="84" t="s">
        <v>509</v>
      </c>
      <c r="D74" s="97" t="s">
        <v>132</v>
      </c>
      <c r="E74" s="97" t="s">
        <v>357</v>
      </c>
      <c r="F74" s="84" t="s">
        <v>371</v>
      </c>
      <c r="G74" s="97" t="s">
        <v>365</v>
      </c>
      <c r="H74" s="84" t="s">
        <v>452</v>
      </c>
      <c r="I74" s="84" t="s">
        <v>361</v>
      </c>
      <c r="J74" s="84"/>
      <c r="K74" s="94">
        <v>4.810000000001649</v>
      </c>
      <c r="L74" s="97" t="s">
        <v>176</v>
      </c>
      <c r="M74" s="98">
        <v>1.95E-2</v>
      </c>
      <c r="N74" s="98">
        <v>1.3200000000002786E-2</v>
      </c>
      <c r="O74" s="94">
        <f>837992.65725/50000</f>
        <v>16.759853145000001</v>
      </c>
      <c r="P74" s="96">
        <v>5136349</v>
      </c>
      <c r="Q74" s="84"/>
      <c r="R74" s="94">
        <v>860.84463191799989</v>
      </c>
      <c r="S74" s="95">
        <f>3376.41587997099%/50000</f>
        <v>6.7528317599419789E-4</v>
      </c>
      <c r="T74" s="95">
        <f t="shared" si="0"/>
        <v>3.4554273768212899E-3</v>
      </c>
      <c r="U74" s="95">
        <f>R74/'סכום נכסי הקרן'!$C$42</f>
        <v>6.5843120621995172E-4</v>
      </c>
    </row>
    <row r="75" spans="2:21">
      <c r="B75" s="87" t="s">
        <v>510</v>
      </c>
      <c r="C75" s="84" t="s">
        <v>511</v>
      </c>
      <c r="D75" s="97" t="s">
        <v>132</v>
      </c>
      <c r="E75" s="97" t="s">
        <v>357</v>
      </c>
      <c r="F75" s="84" t="s">
        <v>371</v>
      </c>
      <c r="G75" s="97" t="s">
        <v>365</v>
      </c>
      <c r="H75" s="84" t="s">
        <v>458</v>
      </c>
      <c r="I75" s="84" t="s">
        <v>172</v>
      </c>
      <c r="J75" s="84"/>
      <c r="K75" s="94">
        <v>0.84999999999997</v>
      </c>
      <c r="L75" s="97" t="s">
        <v>176</v>
      </c>
      <c r="M75" s="98">
        <v>0.05</v>
      </c>
      <c r="N75" s="98">
        <v>4.1999999999972441E-3</v>
      </c>
      <c r="O75" s="94">
        <v>1436313.6594189999</v>
      </c>
      <c r="P75" s="96">
        <v>116.22</v>
      </c>
      <c r="Q75" s="84"/>
      <c r="R75" s="94">
        <v>1669.2837818129999</v>
      </c>
      <c r="S75" s="95">
        <v>1.4363150957340956E-3</v>
      </c>
      <c r="T75" s="95">
        <f t="shared" si="0"/>
        <v>6.7004993299532569E-3</v>
      </c>
      <c r="U75" s="95">
        <f>R75/'סכום נכסי הקרן'!$C$42</f>
        <v>1.2767792157031565E-3</v>
      </c>
    </row>
    <row r="76" spans="2:21">
      <c r="B76" s="87" t="s">
        <v>512</v>
      </c>
      <c r="C76" s="84" t="s">
        <v>513</v>
      </c>
      <c r="D76" s="97" t="s">
        <v>132</v>
      </c>
      <c r="E76" s="97" t="s">
        <v>357</v>
      </c>
      <c r="F76" s="84" t="s">
        <v>514</v>
      </c>
      <c r="G76" s="97" t="s">
        <v>418</v>
      </c>
      <c r="H76" s="84" t="s">
        <v>452</v>
      </c>
      <c r="I76" s="84" t="s">
        <v>361</v>
      </c>
      <c r="J76" s="84"/>
      <c r="K76" s="94">
        <v>0.77000000000026692</v>
      </c>
      <c r="L76" s="97" t="s">
        <v>176</v>
      </c>
      <c r="M76" s="98">
        <v>5.0999999999999997E-2</v>
      </c>
      <c r="N76" s="98">
        <v>-5.7000000000026682E-3</v>
      </c>
      <c r="O76" s="94">
        <v>475550.33123199997</v>
      </c>
      <c r="P76" s="96">
        <v>118.25</v>
      </c>
      <c r="Q76" s="84"/>
      <c r="R76" s="94">
        <v>562.33827390499982</v>
      </c>
      <c r="S76" s="95">
        <v>1.0570801481455617E-3</v>
      </c>
      <c r="T76" s="95">
        <f t="shared" ref="T76:T139" si="1">R76/$R$11</f>
        <v>2.2572238876095566E-3</v>
      </c>
      <c r="U76" s="95">
        <f>R76/'סכום נכסי הקרן'!$C$42</f>
        <v>4.301136979456521E-4</v>
      </c>
    </row>
    <row r="77" spans="2:21">
      <c r="B77" s="87" t="s">
        <v>515</v>
      </c>
      <c r="C77" s="84" t="s">
        <v>516</v>
      </c>
      <c r="D77" s="97" t="s">
        <v>132</v>
      </c>
      <c r="E77" s="97" t="s">
        <v>357</v>
      </c>
      <c r="F77" s="84" t="s">
        <v>514</v>
      </c>
      <c r="G77" s="97" t="s">
        <v>418</v>
      </c>
      <c r="H77" s="84" t="s">
        <v>452</v>
      </c>
      <c r="I77" s="84" t="s">
        <v>361</v>
      </c>
      <c r="J77" s="84"/>
      <c r="K77" s="94">
        <v>2.1600000000006445</v>
      </c>
      <c r="L77" s="97" t="s">
        <v>176</v>
      </c>
      <c r="M77" s="98">
        <v>2.5499999999999998E-2</v>
      </c>
      <c r="N77" s="98">
        <v>-1.2999999999988279E-3</v>
      </c>
      <c r="O77" s="94">
        <v>1884901.3984789997</v>
      </c>
      <c r="P77" s="96">
        <v>108.64</v>
      </c>
      <c r="Q77" s="84"/>
      <c r="R77" s="94">
        <v>2047.7569134479995</v>
      </c>
      <c r="S77" s="95">
        <v>1.6911420000783974E-3</v>
      </c>
      <c r="T77" s="95">
        <f t="shared" si="1"/>
        <v>8.2196891720610708E-3</v>
      </c>
      <c r="U77" s="95">
        <f>R77/'סכום נכסי הקרן'!$C$42</f>
        <v>1.5662606288927236E-3</v>
      </c>
    </row>
    <row r="78" spans="2:21">
      <c r="B78" s="87" t="s">
        <v>517</v>
      </c>
      <c r="C78" s="84" t="s">
        <v>518</v>
      </c>
      <c r="D78" s="97" t="s">
        <v>132</v>
      </c>
      <c r="E78" s="97" t="s">
        <v>357</v>
      </c>
      <c r="F78" s="84" t="s">
        <v>514</v>
      </c>
      <c r="G78" s="97" t="s">
        <v>418</v>
      </c>
      <c r="H78" s="84" t="s">
        <v>452</v>
      </c>
      <c r="I78" s="84" t="s">
        <v>361</v>
      </c>
      <c r="J78" s="84"/>
      <c r="K78" s="94">
        <v>6.5100000000000504</v>
      </c>
      <c r="L78" s="97" t="s">
        <v>176</v>
      </c>
      <c r="M78" s="98">
        <v>2.35E-2</v>
      </c>
      <c r="N78" s="98">
        <v>4.4000000000032832E-3</v>
      </c>
      <c r="O78" s="94">
        <v>1345507.2578249997</v>
      </c>
      <c r="P78" s="96">
        <v>115.27</v>
      </c>
      <c r="Q78" s="94">
        <v>30.900656851000001</v>
      </c>
      <c r="R78" s="94">
        <v>1583.7649023919998</v>
      </c>
      <c r="S78" s="95">
        <v>1.714134941967842E-3</v>
      </c>
      <c r="T78" s="95">
        <f t="shared" si="1"/>
        <v>6.3572268435720556E-3</v>
      </c>
      <c r="U78" s="95">
        <f>R78/'סכום נכסי הקרן'!$C$42</f>
        <v>1.2113686911509032E-3</v>
      </c>
    </row>
    <row r="79" spans="2:21">
      <c r="B79" s="87" t="s">
        <v>519</v>
      </c>
      <c r="C79" s="84" t="s">
        <v>520</v>
      </c>
      <c r="D79" s="97" t="s">
        <v>132</v>
      </c>
      <c r="E79" s="97" t="s">
        <v>357</v>
      </c>
      <c r="F79" s="84" t="s">
        <v>514</v>
      </c>
      <c r="G79" s="97" t="s">
        <v>418</v>
      </c>
      <c r="H79" s="84" t="s">
        <v>452</v>
      </c>
      <c r="I79" s="84" t="s">
        <v>361</v>
      </c>
      <c r="J79" s="84"/>
      <c r="K79" s="94">
        <v>5.2000000000006974</v>
      </c>
      <c r="L79" s="97" t="s">
        <v>176</v>
      </c>
      <c r="M79" s="98">
        <v>1.7600000000000001E-2</v>
      </c>
      <c r="N79" s="98">
        <v>2.1999999999998254E-3</v>
      </c>
      <c r="O79" s="94">
        <v>2058248.1068589997</v>
      </c>
      <c r="P79" s="96">
        <v>111.33</v>
      </c>
      <c r="Q79" s="84"/>
      <c r="R79" s="94">
        <v>2291.4476209319996</v>
      </c>
      <c r="S79" s="95">
        <v>1.5931536347256758E-3</v>
      </c>
      <c r="T79" s="95">
        <f t="shared" si="1"/>
        <v>9.1978628295316719E-3</v>
      </c>
      <c r="U79" s="95">
        <f>R79/'סכום נכסי הקרן'!$C$42</f>
        <v>1.7526514833211076E-3</v>
      </c>
    </row>
    <row r="80" spans="2:21">
      <c r="B80" s="87" t="s">
        <v>521</v>
      </c>
      <c r="C80" s="84" t="s">
        <v>522</v>
      </c>
      <c r="D80" s="97" t="s">
        <v>132</v>
      </c>
      <c r="E80" s="97" t="s">
        <v>357</v>
      </c>
      <c r="F80" s="84" t="s">
        <v>514</v>
      </c>
      <c r="G80" s="97" t="s">
        <v>418</v>
      </c>
      <c r="H80" s="84" t="s">
        <v>452</v>
      </c>
      <c r="I80" s="84" t="s">
        <v>361</v>
      </c>
      <c r="J80" s="84"/>
      <c r="K80" s="94">
        <v>5.7400000000001183</v>
      </c>
      <c r="L80" s="97" t="s">
        <v>176</v>
      </c>
      <c r="M80" s="98">
        <v>2.1499999999999998E-2</v>
      </c>
      <c r="N80" s="98">
        <v>4.2999999999994085E-3</v>
      </c>
      <c r="O80" s="94">
        <v>1480079.7736659998</v>
      </c>
      <c r="P80" s="96">
        <v>114.14</v>
      </c>
      <c r="Q80" s="84"/>
      <c r="R80" s="94">
        <v>1689.3631200699997</v>
      </c>
      <c r="S80" s="95">
        <v>1.8877560301756992E-3</v>
      </c>
      <c r="T80" s="95">
        <f t="shared" si="1"/>
        <v>6.7810977243082347E-3</v>
      </c>
      <c r="U80" s="95">
        <f>R80/'סכום נכסי הקרן'!$C$42</f>
        <v>1.2921372285413131E-3</v>
      </c>
    </row>
    <row r="81" spans="2:21">
      <c r="B81" s="87" t="s">
        <v>523</v>
      </c>
      <c r="C81" s="84" t="s">
        <v>524</v>
      </c>
      <c r="D81" s="97" t="s">
        <v>132</v>
      </c>
      <c r="E81" s="97" t="s">
        <v>357</v>
      </c>
      <c r="F81" s="84" t="s">
        <v>396</v>
      </c>
      <c r="G81" s="97" t="s">
        <v>365</v>
      </c>
      <c r="H81" s="84" t="s">
        <v>452</v>
      </c>
      <c r="I81" s="84" t="s">
        <v>361</v>
      </c>
      <c r="J81" s="84"/>
      <c r="K81" s="94">
        <v>0.75000000000007416</v>
      </c>
      <c r="L81" s="97" t="s">
        <v>176</v>
      </c>
      <c r="M81" s="98">
        <v>6.5000000000000002E-2</v>
      </c>
      <c r="N81" s="98">
        <v>1.9000000000000295E-3</v>
      </c>
      <c r="O81" s="94">
        <v>2827080.4309749994</v>
      </c>
      <c r="P81" s="96">
        <v>117.35</v>
      </c>
      <c r="Q81" s="94">
        <v>51.479943165999984</v>
      </c>
      <c r="R81" s="94">
        <v>3369.0590254209997</v>
      </c>
      <c r="S81" s="95">
        <v>1.7949717022063489E-3</v>
      </c>
      <c r="T81" s="95">
        <f t="shared" si="1"/>
        <v>1.3523391282151244E-2</v>
      </c>
      <c r="U81" s="95">
        <f>R81/'סכום נכסי הקרן'!$C$42</f>
        <v>2.5768803285579046E-3</v>
      </c>
    </row>
    <row r="82" spans="2:21">
      <c r="B82" s="87" t="s">
        <v>525</v>
      </c>
      <c r="C82" s="84" t="s">
        <v>526</v>
      </c>
      <c r="D82" s="97" t="s">
        <v>132</v>
      </c>
      <c r="E82" s="97" t="s">
        <v>357</v>
      </c>
      <c r="F82" s="84" t="s">
        <v>527</v>
      </c>
      <c r="G82" s="97" t="s">
        <v>418</v>
      </c>
      <c r="H82" s="84" t="s">
        <v>452</v>
      </c>
      <c r="I82" s="84" t="s">
        <v>361</v>
      </c>
      <c r="J82" s="84"/>
      <c r="K82" s="94">
        <v>7.5300000000014595</v>
      </c>
      <c r="L82" s="97" t="s">
        <v>176</v>
      </c>
      <c r="M82" s="98">
        <v>3.5000000000000003E-2</v>
      </c>
      <c r="N82" s="98">
        <v>4.7999999999959273E-3</v>
      </c>
      <c r="O82" s="94">
        <v>460718.34658399993</v>
      </c>
      <c r="P82" s="96">
        <v>127.91</v>
      </c>
      <c r="Q82" s="84"/>
      <c r="R82" s="94">
        <v>589.30486973799987</v>
      </c>
      <c r="S82" s="95">
        <v>1.0423201946733155E-3</v>
      </c>
      <c r="T82" s="95">
        <f t="shared" si="1"/>
        <v>2.3654677100672884E-3</v>
      </c>
      <c r="U82" s="95">
        <f>R82/'סכום נכסי הקרן'!$C$42</f>
        <v>4.507395432650424E-4</v>
      </c>
    </row>
    <row r="83" spans="2:21">
      <c r="B83" s="87" t="s">
        <v>528</v>
      </c>
      <c r="C83" s="84" t="s">
        <v>529</v>
      </c>
      <c r="D83" s="97" t="s">
        <v>132</v>
      </c>
      <c r="E83" s="97" t="s">
        <v>357</v>
      </c>
      <c r="F83" s="84" t="s">
        <v>527</v>
      </c>
      <c r="G83" s="97" t="s">
        <v>418</v>
      </c>
      <c r="H83" s="84" t="s">
        <v>452</v>
      </c>
      <c r="I83" s="84" t="s">
        <v>361</v>
      </c>
      <c r="J83" s="84"/>
      <c r="K83" s="94">
        <v>3.3400000000010097</v>
      </c>
      <c r="L83" s="97" t="s">
        <v>176</v>
      </c>
      <c r="M83" s="98">
        <v>0.04</v>
      </c>
      <c r="N83" s="98">
        <v>-3.7999999999930112E-3</v>
      </c>
      <c r="O83" s="94">
        <v>443339.90315199993</v>
      </c>
      <c r="P83" s="96">
        <v>116.19</v>
      </c>
      <c r="Q83" s="84"/>
      <c r="R83" s="94">
        <v>515.11666027199988</v>
      </c>
      <c r="S83" s="95">
        <v>6.692252719238096E-4</v>
      </c>
      <c r="T83" s="95">
        <f t="shared" si="1"/>
        <v>2.0676764937185201E-3</v>
      </c>
      <c r="U83" s="95">
        <f>R83/'סכום נכסי הקרן'!$C$42</f>
        <v>3.9399546839387583E-4</v>
      </c>
    </row>
    <row r="84" spans="2:21">
      <c r="B84" s="87" t="s">
        <v>530</v>
      </c>
      <c r="C84" s="84" t="s">
        <v>531</v>
      </c>
      <c r="D84" s="97" t="s">
        <v>132</v>
      </c>
      <c r="E84" s="97" t="s">
        <v>357</v>
      </c>
      <c r="F84" s="84" t="s">
        <v>527</v>
      </c>
      <c r="G84" s="97" t="s">
        <v>418</v>
      </c>
      <c r="H84" s="84" t="s">
        <v>452</v>
      </c>
      <c r="I84" s="84" t="s">
        <v>361</v>
      </c>
      <c r="J84" s="84"/>
      <c r="K84" s="94">
        <v>6.0900000000012779</v>
      </c>
      <c r="L84" s="97" t="s">
        <v>176</v>
      </c>
      <c r="M84" s="98">
        <v>0.04</v>
      </c>
      <c r="N84" s="98">
        <v>1.9999999999978893E-3</v>
      </c>
      <c r="O84" s="94">
        <v>1490526.5146219998</v>
      </c>
      <c r="P84" s="96">
        <v>127.13</v>
      </c>
      <c r="Q84" s="84"/>
      <c r="R84" s="94">
        <v>1894.9063753619996</v>
      </c>
      <c r="S84" s="95">
        <v>1.4813392809907592E-3</v>
      </c>
      <c r="T84" s="95">
        <f t="shared" si="1"/>
        <v>7.6061476405451496E-3</v>
      </c>
      <c r="U84" s="95">
        <f>R84/'סכום נכסי הקרן'!$C$42</f>
        <v>1.4493503753675321E-3</v>
      </c>
    </row>
    <row r="85" spans="2:21">
      <c r="B85" s="87" t="s">
        <v>532</v>
      </c>
      <c r="C85" s="84" t="s">
        <v>533</v>
      </c>
      <c r="D85" s="97" t="s">
        <v>132</v>
      </c>
      <c r="E85" s="97" t="s">
        <v>357</v>
      </c>
      <c r="F85" s="84" t="s">
        <v>534</v>
      </c>
      <c r="G85" s="97" t="s">
        <v>163</v>
      </c>
      <c r="H85" s="84" t="s">
        <v>452</v>
      </c>
      <c r="I85" s="84" t="s">
        <v>361</v>
      </c>
      <c r="J85" s="84"/>
      <c r="K85" s="94">
        <v>4.8000000000010665</v>
      </c>
      <c r="L85" s="97" t="s">
        <v>176</v>
      </c>
      <c r="M85" s="98">
        <v>4.2999999999999997E-2</v>
      </c>
      <c r="N85" s="98">
        <v>0</v>
      </c>
      <c r="O85" s="94">
        <v>293317.76021099999</v>
      </c>
      <c r="P85" s="96">
        <v>122.48</v>
      </c>
      <c r="Q85" s="94">
        <v>15.772828341999999</v>
      </c>
      <c r="R85" s="94">
        <v>375.02843005199992</v>
      </c>
      <c r="S85" s="95">
        <v>3.1957590142289E-4</v>
      </c>
      <c r="T85" s="95">
        <f t="shared" si="1"/>
        <v>1.5053628218610168E-3</v>
      </c>
      <c r="U85" s="95">
        <f>R85/'סכום נכסי הקרן'!$C$42</f>
        <v>2.8684667640401174E-4</v>
      </c>
    </row>
    <row r="86" spans="2:21">
      <c r="B86" s="87" t="s">
        <v>535</v>
      </c>
      <c r="C86" s="84" t="s">
        <v>536</v>
      </c>
      <c r="D86" s="97" t="s">
        <v>132</v>
      </c>
      <c r="E86" s="97" t="s">
        <v>357</v>
      </c>
      <c r="F86" s="84" t="s">
        <v>537</v>
      </c>
      <c r="G86" s="97" t="s">
        <v>538</v>
      </c>
      <c r="H86" s="84" t="s">
        <v>539</v>
      </c>
      <c r="I86" s="84" t="s">
        <v>361</v>
      </c>
      <c r="J86" s="84"/>
      <c r="K86" s="94">
        <v>7.7999999999995282</v>
      </c>
      <c r="L86" s="97" t="s">
        <v>176</v>
      </c>
      <c r="M86" s="98">
        <v>5.1500000000000004E-2</v>
      </c>
      <c r="N86" s="98">
        <v>1.3199999999998477E-2</v>
      </c>
      <c r="O86" s="94">
        <v>3379088.1769169997</v>
      </c>
      <c r="P86" s="96">
        <v>163</v>
      </c>
      <c r="Q86" s="84"/>
      <c r="R86" s="94">
        <v>5507.9134527869992</v>
      </c>
      <c r="S86" s="95">
        <v>9.5158187612383132E-4</v>
      </c>
      <c r="T86" s="95">
        <f t="shared" si="1"/>
        <v>2.2108745560180706E-2</v>
      </c>
      <c r="U86" s="95">
        <f>R86/'סכום נכסי הקרן'!$C$42</f>
        <v>4.2128183925518106E-3</v>
      </c>
    </row>
    <row r="87" spans="2:21">
      <c r="B87" s="87" t="s">
        <v>540</v>
      </c>
      <c r="C87" s="84" t="s">
        <v>541</v>
      </c>
      <c r="D87" s="97" t="s">
        <v>132</v>
      </c>
      <c r="E87" s="97" t="s">
        <v>357</v>
      </c>
      <c r="F87" s="84" t="s">
        <v>542</v>
      </c>
      <c r="G87" s="97" t="s">
        <v>203</v>
      </c>
      <c r="H87" s="84" t="s">
        <v>539</v>
      </c>
      <c r="I87" s="84" t="s">
        <v>361</v>
      </c>
      <c r="J87" s="84"/>
      <c r="K87" s="94">
        <v>1.6500000000000732</v>
      </c>
      <c r="L87" s="97" t="s">
        <v>176</v>
      </c>
      <c r="M87" s="98">
        <v>3.7000000000000005E-2</v>
      </c>
      <c r="N87" s="98">
        <v>-4.0000000000019442E-4</v>
      </c>
      <c r="O87" s="94">
        <v>1831456.6750399994</v>
      </c>
      <c r="P87" s="96">
        <v>112.31</v>
      </c>
      <c r="Q87" s="84"/>
      <c r="R87" s="94">
        <v>2056.9090005489993</v>
      </c>
      <c r="S87" s="95">
        <v>7.6311162612556439E-4</v>
      </c>
      <c r="T87" s="95">
        <f t="shared" si="1"/>
        <v>8.2564256180482961E-3</v>
      </c>
      <c r="U87" s="95">
        <f>R87/'סכום נכסי הקרן'!$C$42</f>
        <v>1.5732607535678524E-3</v>
      </c>
    </row>
    <row r="88" spans="2:21">
      <c r="B88" s="87" t="s">
        <v>543</v>
      </c>
      <c r="C88" s="84" t="s">
        <v>544</v>
      </c>
      <c r="D88" s="97" t="s">
        <v>132</v>
      </c>
      <c r="E88" s="97" t="s">
        <v>357</v>
      </c>
      <c r="F88" s="84" t="s">
        <v>542</v>
      </c>
      <c r="G88" s="97" t="s">
        <v>203</v>
      </c>
      <c r="H88" s="84" t="s">
        <v>539</v>
      </c>
      <c r="I88" s="84" t="s">
        <v>361</v>
      </c>
      <c r="J88" s="84"/>
      <c r="K88" s="94">
        <v>4.7299999999998548</v>
      </c>
      <c r="L88" s="97" t="s">
        <v>176</v>
      </c>
      <c r="M88" s="98">
        <v>2.2000000000000002E-2</v>
      </c>
      <c r="N88" s="98">
        <v>7.4000000000006708E-3</v>
      </c>
      <c r="O88" s="94">
        <v>1644193.2954129996</v>
      </c>
      <c r="P88" s="96">
        <v>108.92</v>
      </c>
      <c r="Q88" s="84"/>
      <c r="R88" s="94">
        <v>1790.8554092619997</v>
      </c>
      <c r="S88" s="95">
        <v>1.8648332661826536E-3</v>
      </c>
      <c r="T88" s="95">
        <f t="shared" si="1"/>
        <v>7.1884874222946493E-3</v>
      </c>
      <c r="U88" s="95">
        <f>R88/'סכום נכסי הקרן'!$C$42</f>
        <v>1.3697652788502545E-3</v>
      </c>
    </row>
    <row r="89" spans="2:21">
      <c r="B89" s="87" t="s">
        <v>545</v>
      </c>
      <c r="C89" s="84" t="s">
        <v>546</v>
      </c>
      <c r="D89" s="97" t="s">
        <v>132</v>
      </c>
      <c r="E89" s="97" t="s">
        <v>357</v>
      </c>
      <c r="F89" s="84" t="s">
        <v>467</v>
      </c>
      <c r="G89" s="97" t="s">
        <v>418</v>
      </c>
      <c r="H89" s="84" t="s">
        <v>547</v>
      </c>
      <c r="I89" s="84" t="s">
        <v>172</v>
      </c>
      <c r="J89" s="84"/>
      <c r="K89" s="94">
        <v>2.209999999998804</v>
      </c>
      <c r="L89" s="97" t="s">
        <v>176</v>
      </c>
      <c r="M89" s="98">
        <v>2.8500000000000001E-2</v>
      </c>
      <c r="N89" s="98">
        <v>7.0000000001105441E-4</v>
      </c>
      <c r="O89" s="94">
        <v>407932.70911099995</v>
      </c>
      <c r="P89" s="96">
        <v>108.66</v>
      </c>
      <c r="Q89" s="84"/>
      <c r="R89" s="94">
        <v>443.25967179299994</v>
      </c>
      <c r="S89" s="95">
        <v>9.5288643382750572E-4</v>
      </c>
      <c r="T89" s="95">
        <f t="shared" si="1"/>
        <v>1.7792427903531955E-3</v>
      </c>
      <c r="U89" s="95">
        <f>R89/'סכום נכסי הקרן'!$C$42</f>
        <v>3.390344663206609E-4</v>
      </c>
    </row>
    <row r="90" spans="2:21">
      <c r="B90" s="87" t="s">
        <v>548</v>
      </c>
      <c r="C90" s="84" t="s">
        <v>549</v>
      </c>
      <c r="D90" s="97" t="s">
        <v>132</v>
      </c>
      <c r="E90" s="97" t="s">
        <v>357</v>
      </c>
      <c r="F90" s="84" t="s">
        <v>467</v>
      </c>
      <c r="G90" s="97" t="s">
        <v>418</v>
      </c>
      <c r="H90" s="84" t="s">
        <v>547</v>
      </c>
      <c r="I90" s="84" t="s">
        <v>172</v>
      </c>
      <c r="J90" s="84"/>
      <c r="K90" s="94">
        <v>0.29000000000056531</v>
      </c>
      <c r="L90" s="97" t="s">
        <v>176</v>
      </c>
      <c r="M90" s="98">
        <v>3.7699999999999997E-2</v>
      </c>
      <c r="N90" s="98">
        <v>-6.9999999999315662E-4</v>
      </c>
      <c r="O90" s="94">
        <v>300060.83473</v>
      </c>
      <c r="P90" s="96">
        <v>112.01</v>
      </c>
      <c r="Q90" s="84"/>
      <c r="R90" s="94">
        <v>336.09813318899995</v>
      </c>
      <c r="S90" s="95">
        <v>8.7896953002277931E-4</v>
      </c>
      <c r="T90" s="95">
        <f t="shared" si="1"/>
        <v>1.3490967448240123E-3</v>
      </c>
      <c r="U90" s="95">
        <f>R90/'סכום נכסי הקרן'!$C$42</f>
        <v>2.5707019715142629E-4</v>
      </c>
    </row>
    <row r="91" spans="2:21">
      <c r="B91" s="87" t="s">
        <v>550</v>
      </c>
      <c r="C91" s="84" t="s">
        <v>551</v>
      </c>
      <c r="D91" s="97" t="s">
        <v>132</v>
      </c>
      <c r="E91" s="97" t="s">
        <v>357</v>
      </c>
      <c r="F91" s="84" t="s">
        <v>467</v>
      </c>
      <c r="G91" s="97" t="s">
        <v>418</v>
      </c>
      <c r="H91" s="84" t="s">
        <v>547</v>
      </c>
      <c r="I91" s="84" t="s">
        <v>172</v>
      </c>
      <c r="J91" s="84"/>
      <c r="K91" s="94">
        <v>4.1100000000006061</v>
      </c>
      <c r="L91" s="97" t="s">
        <v>176</v>
      </c>
      <c r="M91" s="98">
        <v>2.5000000000000001E-2</v>
      </c>
      <c r="N91" s="98">
        <v>3.1999999999861362E-3</v>
      </c>
      <c r="O91" s="94">
        <v>310929.12872799992</v>
      </c>
      <c r="P91" s="96">
        <v>111.36</v>
      </c>
      <c r="Q91" s="84"/>
      <c r="R91" s="94">
        <v>346.25067428899996</v>
      </c>
      <c r="S91" s="95">
        <v>6.8695780718423588E-4</v>
      </c>
      <c r="T91" s="95">
        <f t="shared" si="1"/>
        <v>1.3898490097049357E-3</v>
      </c>
      <c r="U91" s="95">
        <f>R91/'סכום נכסי הקרן'!$C$42</f>
        <v>2.6483553555840079E-4</v>
      </c>
    </row>
    <row r="92" spans="2:21">
      <c r="B92" s="87" t="s">
        <v>552</v>
      </c>
      <c r="C92" s="84" t="s">
        <v>553</v>
      </c>
      <c r="D92" s="97" t="s">
        <v>132</v>
      </c>
      <c r="E92" s="97" t="s">
        <v>357</v>
      </c>
      <c r="F92" s="84" t="s">
        <v>467</v>
      </c>
      <c r="G92" s="97" t="s">
        <v>418</v>
      </c>
      <c r="H92" s="84" t="s">
        <v>547</v>
      </c>
      <c r="I92" s="84" t="s">
        <v>172</v>
      </c>
      <c r="J92" s="84"/>
      <c r="K92" s="94">
        <v>5.1399999999954495</v>
      </c>
      <c r="L92" s="97" t="s">
        <v>176</v>
      </c>
      <c r="M92" s="98">
        <v>1.34E-2</v>
      </c>
      <c r="N92" s="98">
        <v>2.2999999999946314E-3</v>
      </c>
      <c r="O92" s="94">
        <v>360901.87016099994</v>
      </c>
      <c r="P92" s="96">
        <v>108.38</v>
      </c>
      <c r="Q92" s="84"/>
      <c r="R92" s="94">
        <v>391.14542452699993</v>
      </c>
      <c r="S92" s="95">
        <v>1.1161536664437359E-3</v>
      </c>
      <c r="T92" s="95">
        <f t="shared" si="1"/>
        <v>1.5700563819717539E-3</v>
      </c>
      <c r="U92" s="95">
        <f>R92/'סכום נכסי הקרן'!$C$42</f>
        <v>2.9917402528829379E-4</v>
      </c>
    </row>
    <row r="93" spans="2:21">
      <c r="B93" s="87" t="s">
        <v>554</v>
      </c>
      <c r="C93" s="84" t="s">
        <v>555</v>
      </c>
      <c r="D93" s="97" t="s">
        <v>132</v>
      </c>
      <c r="E93" s="97" t="s">
        <v>357</v>
      </c>
      <c r="F93" s="84" t="s">
        <v>467</v>
      </c>
      <c r="G93" s="97" t="s">
        <v>418</v>
      </c>
      <c r="H93" s="84" t="s">
        <v>547</v>
      </c>
      <c r="I93" s="84" t="s">
        <v>172</v>
      </c>
      <c r="J93" s="84"/>
      <c r="K93" s="94">
        <v>5.0500000000032106</v>
      </c>
      <c r="L93" s="97" t="s">
        <v>176</v>
      </c>
      <c r="M93" s="98">
        <v>1.95E-2</v>
      </c>
      <c r="N93" s="98">
        <v>6.7000000000114468E-3</v>
      </c>
      <c r="O93" s="94">
        <v>657297.28576799983</v>
      </c>
      <c r="P93" s="96">
        <v>108.99</v>
      </c>
      <c r="Q93" s="84"/>
      <c r="R93" s="94">
        <v>716.38831665399982</v>
      </c>
      <c r="S93" s="95">
        <v>9.6251853550376935E-4</v>
      </c>
      <c r="T93" s="95">
        <f t="shared" si="1"/>
        <v>2.8755802266964108E-3</v>
      </c>
      <c r="U93" s="95">
        <f>R93/'סכום נכסי הקרן'!$C$42</f>
        <v>5.4794141238404697E-4</v>
      </c>
    </row>
    <row r="94" spans="2:21">
      <c r="B94" s="87" t="s">
        <v>556</v>
      </c>
      <c r="C94" s="84" t="s">
        <v>557</v>
      </c>
      <c r="D94" s="97" t="s">
        <v>132</v>
      </c>
      <c r="E94" s="97" t="s">
        <v>357</v>
      </c>
      <c r="F94" s="84" t="s">
        <v>467</v>
      </c>
      <c r="G94" s="97" t="s">
        <v>418</v>
      </c>
      <c r="H94" s="84" t="s">
        <v>547</v>
      </c>
      <c r="I94" s="84" t="s">
        <v>172</v>
      </c>
      <c r="J94" s="84"/>
      <c r="K94" s="94">
        <v>6.2099999999989217</v>
      </c>
      <c r="L94" s="97" t="s">
        <v>176</v>
      </c>
      <c r="M94" s="98">
        <v>3.3500000000000002E-2</v>
      </c>
      <c r="N94" s="98">
        <v>9.7000000000031453E-3</v>
      </c>
      <c r="O94" s="94">
        <v>764807.16981799994</v>
      </c>
      <c r="P94" s="96">
        <v>116.44</v>
      </c>
      <c r="Q94" s="84"/>
      <c r="R94" s="94">
        <v>890.54147327599992</v>
      </c>
      <c r="S94" s="95">
        <v>1.5445314241302498E-3</v>
      </c>
      <c r="T94" s="95">
        <f t="shared" si="1"/>
        <v>3.5746303953786813E-3</v>
      </c>
      <c r="U94" s="95">
        <f>R94/'סכום נכסי הקרן'!$C$42</f>
        <v>6.81145324832395E-4</v>
      </c>
    </row>
    <row r="95" spans="2:21">
      <c r="B95" s="87" t="s">
        <v>558</v>
      </c>
      <c r="C95" s="84" t="s">
        <v>559</v>
      </c>
      <c r="D95" s="97" t="s">
        <v>132</v>
      </c>
      <c r="E95" s="97" t="s">
        <v>357</v>
      </c>
      <c r="F95" s="84" t="s">
        <v>364</v>
      </c>
      <c r="G95" s="97" t="s">
        <v>365</v>
      </c>
      <c r="H95" s="84" t="s">
        <v>547</v>
      </c>
      <c r="I95" s="84" t="s">
        <v>172</v>
      </c>
      <c r="J95" s="84"/>
      <c r="K95" s="94">
        <v>1.7200000000000812</v>
      </c>
      <c r="L95" s="97" t="s">
        <v>176</v>
      </c>
      <c r="M95" s="98">
        <v>2.7999999999999997E-2</v>
      </c>
      <c r="N95" s="98">
        <v>5.1999999999994551E-3</v>
      </c>
      <c r="O95" s="94">
        <f>1375896.1734/50000</f>
        <v>27.517923467999999</v>
      </c>
      <c r="P95" s="96">
        <v>5344000</v>
      </c>
      <c r="Q95" s="84"/>
      <c r="R95" s="94">
        <v>1470.557870504</v>
      </c>
      <c r="S95" s="95">
        <f>7779.13819980777%/50000</f>
        <v>1.5558276399615543E-3</v>
      </c>
      <c r="T95" s="95">
        <f t="shared" si="1"/>
        <v>5.9028142088984646E-3</v>
      </c>
      <c r="U95" s="95">
        <f>R95/'סכום נכסי הקרן'!$C$42</f>
        <v>1.1247804267941633E-3</v>
      </c>
    </row>
    <row r="96" spans="2:21">
      <c r="B96" s="87" t="s">
        <v>560</v>
      </c>
      <c r="C96" s="84" t="s">
        <v>561</v>
      </c>
      <c r="D96" s="97" t="s">
        <v>132</v>
      </c>
      <c r="E96" s="97" t="s">
        <v>357</v>
      </c>
      <c r="F96" s="84" t="s">
        <v>364</v>
      </c>
      <c r="G96" s="97" t="s">
        <v>365</v>
      </c>
      <c r="H96" s="84" t="s">
        <v>547</v>
      </c>
      <c r="I96" s="84" t="s">
        <v>172</v>
      </c>
      <c r="J96" s="84"/>
      <c r="K96" s="94">
        <v>2.9699999999877771</v>
      </c>
      <c r="L96" s="97" t="s">
        <v>176</v>
      </c>
      <c r="M96" s="98">
        <v>1.49E-2</v>
      </c>
      <c r="N96" s="98">
        <v>1.0999999999935671E-2</v>
      </c>
      <c r="O96" s="94">
        <f>74395.3581/50000</f>
        <v>1.4879071619999999</v>
      </c>
      <c r="P96" s="96">
        <v>5147654</v>
      </c>
      <c r="Q96" s="94">
        <v>1.128513469</v>
      </c>
      <c r="R96" s="94">
        <v>77.720823334999977</v>
      </c>
      <c r="S96" s="95">
        <f>1230.08197916667%/50000</f>
        <v>2.4601639583333399E-4</v>
      </c>
      <c r="T96" s="95">
        <f t="shared" si="1"/>
        <v>3.1197111620768234E-4</v>
      </c>
      <c r="U96" s="95">
        <f>R96/'סכום נכסי הקרן'!$C$42</f>
        <v>5.9446052817747483E-5</v>
      </c>
    </row>
    <row r="97" spans="2:21">
      <c r="B97" s="87" t="s">
        <v>562</v>
      </c>
      <c r="C97" s="84" t="s">
        <v>563</v>
      </c>
      <c r="D97" s="97" t="s">
        <v>132</v>
      </c>
      <c r="E97" s="97" t="s">
        <v>357</v>
      </c>
      <c r="F97" s="84" t="s">
        <v>364</v>
      </c>
      <c r="G97" s="97" t="s">
        <v>365</v>
      </c>
      <c r="H97" s="84" t="s">
        <v>547</v>
      </c>
      <c r="I97" s="84" t="s">
        <v>172</v>
      </c>
      <c r="J97" s="84"/>
      <c r="K97" s="94">
        <v>4.5900000000024805</v>
      </c>
      <c r="L97" s="97" t="s">
        <v>176</v>
      </c>
      <c r="M97" s="98">
        <v>2.2000000000000002E-2</v>
      </c>
      <c r="N97" s="98">
        <v>1.5600000000001226E-2</v>
      </c>
      <c r="O97" s="94">
        <f>313463.5875/50000</f>
        <v>6.2692717500000006</v>
      </c>
      <c r="P97" s="96">
        <v>5210000</v>
      </c>
      <c r="Q97" s="84"/>
      <c r="R97" s="94">
        <v>326.62906344099997</v>
      </c>
      <c r="S97" s="95">
        <f>6226.92863528009%/50000</f>
        <v>1.2453857270560179E-3</v>
      </c>
      <c r="T97" s="95">
        <f t="shared" si="1"/>
        <v>1.3110879315874487E-3</v>
      </c>
      <c r="U97" s="95">
        <f>R97/'סכום נכסי הקרן'!$C$42</f>
        <v>2.4982762307384251E-4</v>
      </c>
    </row>
    <row r="98" spans="2:21">
      <c r="B98" s="87" t="s">
        <v>564</v>
      </c>
      <c r="C98" s="84" t="s">
        <v>565</v>
      </c>
      <c r="D98" s="97" t="s">
        <v>132</v>
      </c>
      <c r="E98" s="97" t="s">
        <v>357</v>
      </c>
      <c r="F98" s="84" t="s">
        <v>566</v>
      </c>
      <c r="G98" s="97" t="s">
        <v>418</v>
      </c>
      <c r="H98" s="84" t="s">
        <v>547</v>
      </c>
      <c r="I98" s="84" t="s">
        <v>172</v>
      </c>
      <c r="J98" s="84"/>
      <c r="K98" s="94">
        <v>5.6699999999999786</v>
      </c>
      <c r="L98" s="97" t="s">
        <v>176</v>
      </c>
      <c r="M98" s="98">
        <v>0.04</v>
      </c>
      <c r="N98" s="98">
        <v>1.1900000000008917E-2</v>
      </c>
      <c r="O98" s="94">
        <v>406182.56498600001</v>
      </c>
      <c r="P98" s="96">
        <v>118.7</v>
      </c>
      <c r="Q98" s="84"/>
      <c r="R98" s="94">
        <v>482.13869340299993</v>
      </c>
      <c r="S98" s="95">
        <v>1.3732585964573005E-4</v>
      </c>
      <c r="T98" s="95">
        <f t="shared" si="1"/>
        <v>1.9353030487019025E-3</v>
      </c>
      <c r="U98" s="95">
        <f>R98/'סכום נכסי הקרן'!$C$42</f>
        <v>3.6877172685080767E-4</v>
      </c>
    </row>
    <row r="99" spans="2:21">
      <c r="B99" s="87" t="s">
        <v>567</v>
      </c>
      <c r="C99" s="84" t="s">
        <v>568</v>
      </c>
      <c r="D99" s="97" t="s">
        <v>132</v>
      </c>
      <c r="E99" s="97" t="s">
        <v>357</v>
      </c>
      <c r="F99" s="84" t="s">
        <v>566</v>
      </c>
      <c r="G99" s="97" t="s">
        <v>418</v>
      </c>
      <c r="H99" s="84" t="s">
        <v>547</v>
      </c>
      <c r="I99" s="84" t="s">
        <v>172</v>
      </c>
      <c r="J99" s="84"/>
      <c r="K99" s="94">
        <v>5.9599999999989244</v>
      </c>
      <c r="L99" s="97" t="s">
        <v>176</v>
      </c>
      <c r="M99" s="98">
        <v>2.7799999999999998E-2</v>
      </c>
      <c r="N99" s="98">
        <v>1.2899999999993949E-2</v>
      </c>
      <c r="O99" s="94">
        <v>1061033.3332409998</v>
      </c>
      <c r="P99" s="96">
        <v>112.17</v>
      </c>
      <c r="Q99" s="84"/>
      <c r="R99" s="94">
        <v>1190.1610779679997</v>
      </c>
      <c r="S99" s="95">
        <v>5.8909968477272338E-4</v>
      </c>
      <c r="T99" s="95">
        <f t="shared" si="1"/>
        <v>4.7773024529117391E-3</v>
      </c>
      <c r="U99" s="95">
        <f>R99/'סכום נכסי הקרן'!$C$42</f>
        <v>9.103143181790254E-4</v>
      </c>
    </row>
    <row r="100" spans="2:21">
      <c r="B100" s="87" t="s">
        <v>569</v>
      </c>
      <c r="C100" s="84" t="s">
        <v>570</v>
      </c>
      <c r="D100" s="97" t="s">
        <v>132</v>
      </c>
      <c r="E100" s="97" t="s">
        <v>357</v>
      </c>
      <c r="F100" s="84" t="s">
        <v>412</v>
      </c>
      <c r="G100" s="97" t="s">
        <v>365</v>
      </c>
      <c r="H100" s="84" t="s">
        <v>539</v>
      </c>
      <c r="I100" s="84" t="s">
        <v>361</v>
      </c>
      <c r="J100" s="84"/>
      <c r="K100" s="94">
        <v>0.55000000000008498</v>
      </c>
      <c r="L100" s="97" t="s">
        <v>176</v>
      </c>
      <c r="M100" s="98">
        <v>6.4000000000000001E-2</v>
      </c>
      <c r="N100" s="98">
        <v>9.500000000000848E-3</v>
      </c>
      <c r="O100" s="94">
        <v>2472525.0704740002</v>
      </c>
      <c r="P100" s="96">
        <v>119.03</v>
      </c>
      <c r="Q100" s="84"/>
      <c r="R100" s="94">
        <v>2943.0468084449994</v>
      </c>
      <c r="S100" s="95">
        <v>1.9748910390169818E-3</v>
      </c>
      <c r="T100" s="95">
        <f t="shared" si="1"/>
        <v>1.181337971581389E-2</v>
      </c>
      <c r="U100" s="95">
        <f>R100/'סכום נכסי הקרן'!$C$42</f>
        <v>2.2510378623477384E-3</v>
      </c>
    </row>
    <row r="101" spans="2:21">
      <c r="B101" s="87" t="s">
        <v>571</v>
      </c>
      <c r="C101" s="84" t="s">
        <v>572</v>
      </c>
      <c r="D101" s="97" t="s">
        <v>132</v>
      </c>
      <c r="E101" s="97" t="s">
        <v>357</v>
      </c>
      <c r="F101" s="84" t="s">
        <v>484</v>
      </c>
      <c r="G101" s="97" t="s">
        <v>485</v>
      </c>
      <c r="H101" s="84" t="s">
        <v>539</v>
      </c>
      <c r="I101" s="84" t="s">
        <v>361</v>
      </c>
      <c r="J101" s="84"/>
      <c r="K101" s="94">
        <v>3.449999999999203</v>
      </c>
      <c r="L101" s="97" t="s">
        <v>176</v>
      </c>
      <c r="M101" s="98">
        <v>3.85E-2</v>
      </c>
      <c r="N101" s="98">
        <v>-4.9000000000037182E-3</v>
      </c>
      <c r="O101" s="94">
        <v>308166.03447599994</v>
      </c>
      <c r="P101" s="96">
        <v>122.18</v>
      </c>
      <c r="Q101" s="84"/>
      <c r="R101" s="94">
        <v>376.51725931399989</v>
      </c>
      <c r="S101" s="95">
        <v>1.2864539687429866E-3</v>
      </c>
      <c r="T101" s="95">
        <f t="shared" si="1"/>
        <v>1.511338977372221E-3</v>
      </c>
      <c r="U101" s="95">
        <f>R101/'סכום נכסי הקרן'!$C$42</f>
        <v>2.8798543200576307E-4</v>
      </c>
    </row>
    <row r="102" spans="2:21">
      <c r="B102" s="87" t="s">
        <v>573</v>
      </c>
      <c r="C102" s="84" t="s">
        <v>574</v>
      </c>
      <c r="D102" s="97" t="s">
        <v>132</v>
      </c>
      <c r="E102" s="97" t="s">
        <v>357</v>
      </c>
      <c r="F102" s="84" t="s">
        <v>484</v>
      </c>
      <c r="G102" s="97" t="s">
        <v>485</v>
      </c>
      <c r="H102" s="84" t="s">
        <v>539</v>
      </c>
      <c r="I102" s="84" t="s">
        <v>361</v>
      </c>
      <c r="J102" s="84"/>
      <c r="K102" s="94">
        <v>0.6700000000026749</v>
      </c>
      <c r="L102" s="97" t="s">
        <v>176</v>
      </c>
      <c r="M102" s="98">
        <v>3.9E-2</v>
      </c>
      <c r="N102" s="98">
        <v>5.8999999999887805E-3</v>
      </c>
      <c r="O102" s="94">
        <v>205111.69997399996</v>
      </c>
      <c r="P102" s="96">
        <v>113</v>
      </c>
      <c r="Q102" s="84"/>
      <c r="R102" s="94">
        <v>231.77621611399999</v>
      </c>
      <c r="S102" s="95">
        <v>1.0305437552861967E-3</v>
      </c>
      <c r="T102" s="95">
        <f t="shared" si="1"/>
        <v>9.303489302964627E-4</v>
      </c>
      <c r="U102" s="95">
        <f>R102/'סכום נכסי הקרן'!$C$42</f>
        <v>1.772778593147736E-4</v>
      </c>
    </row>
    <row r="103" spans="2:21">
      <c r="B103" s="87" t="s">
        <v>575</v>
      </c>
      <c r="C103" s="84" t="s">
        <v>576</v>
      </c>
      <c r="D103" s="97" t="s">
        <v>132</v>
      </c>
      <c r="E103" s="97" t="s">
        <v>357</v>
      </c>
      <c r="F103" s="84" t="s">
        <v>484</v>
      </c>
      <c r="G103" s="97" t="s">
        <v>485</v>
      </c>
      <c r="H103" s="84" t="s">
        <v>539</v>
      </c>
      <c r="I103" s="84" t="s">
        <v>361</v>
      </c>
      <c r="J103" s="84"/>
      <c r="K103" s="94">
        <v>1.6199999999978483</v>
      </c>
      <c r="L103" s="97" t="s">
        <v>176</v>
      </c>
      <c r="M103" s="98">
        <v>3.9E-2</v>
      </c>
      <c r="N103" s="98">
        <v>-1.2000000000040984E-3</v>
      </c>
      <c r="O103" s="94">
        <v>331087.51897699997</v>
      </c>
      <c r="P103" s="96">
        <v>117.92</v>
      </c>
      <c r="Q103" s="84"/>
      <c r="R103" s="94">
        <v>390.41839498199994</v>
      </c>
      <c r="S103" s="95">
        <v>8.2972569647083881E-4</v>
      </c>
      <c r="T103" s="95">
        <f t="shared" si="1"/>
        <v>1.5671380878912605E-3</v>
      </c>
      <c r="U103" s="95">
        <f>R103/'סכום נכסי הקרן'!$C$42</f>
        <v>2.9861794475700753E-4</v>
      </c>
    </row>
    <row r="104" spans="2:21">
      <c r="B104" s="87" t="s">
        <v>577</v>
      </c>
      <c r="C104" s="84" t="s">
        <v>578</v>
      </c>
      <c r="D104" s="97" t="s">
        <v>132</v>
      </c>
      <c r="E104" s="97" t="s">
        <v>357</v>
      </c>
      <c r="F104" s="84" t="s">
        <v>484</v>
      </c>
      <c r="G104" s="97" t="s">
        <v>485</v>
      </c>
      <c r="H104" s="84" t="s">
        <v>539</v>
      </c>
      <c r="I104" s="84" t="s">
        <v>361</v>
      </c>
      <c r="J104" s="84"/>
      <c r="K104" s="94">
        <v>4.320000000000614</v>
      </c>
      <c r="L104" s="97" t="s">
        <v>176</v>
      </c>
      <c r="M104" s="98">
        <v>3.85E-2</v>
      </c>
      <c r="N104" s="98">
        <v>-2.7999999999989765E-3</v>
      </c>
      <c r="O104" s="94">
        <v>311134.42892499996</v>
      </c>
      <c r="P104" s="96">
        <v>125.66</v>
      </c>
      <c r="Q104" s="84"/>
      <c r="R104" s="94">
        <v>390.97152206799996</v>
      </c>
      <c r="S104" s="95">
        <v>1.2445377156999999E-3</v>
      </c>
      <c r="T104" s="95">
        <f t="shared" si="1"/>
        <v>1.56935833810246E-3</v>
      </c>
      <c r="U104" s="95">
        <f>R104/'סכום נכסי הקרן'!$C$42</f>
        <v>2.9904101312605395E-4</v>
      </c>
    </row>
    <row r="105" spans="2:21">
      <c r="B105" s="87" t="s">
        <v>579</v>
      </c>
      <c r="C105" s="84" t="s">
        <v>580</v>
      </c>
      <c r="D105" s="97" t="s">
        <v>132</v>
      </c>
      <c r="E105" s="97" t="s">
        <v>357</v>
      </c>
      <c r="F105" s="84" t="s">
        <v>581</v>
      </c>
      <c r="G105" s="97" t="s">
        <v>365</v>
      </c>
      <c r="H105" s="84" t="s">
        <v>547</v>
      </c>
      <c r="I105" s="84" t="s">
        <v>172</v>
      </c>
      <c r="J105" s="84"/>
      <c r="K105" s="94">
        <v>1.25</v>
      </c>
      <c r="L105" s="97" t="s">
        <v>176</v>
      </c>
      <c r="M105" s="98">
        <v>0.02</v>
      </c>
      <c r="N105" s="98">
        <v>-9.9999999999008E-5</v>
      </c>
      <c r="O105" s="94">
        <v>377796.94382599997</v>
      </c>
      <c r="P105" s="96">
        <v>106.73</v>
      </c>
      <c r="Q105" s="84"/>
      <c r="R105" s="94">
        <v>403.22269520399993</v>
      </c>
      <c r="S105" s="95">
        <v>8.8531730803714326E-4</v>
      </c>
      <c r="T105" s="95">
        <f t="shared" si="1"/>
        <v>1.618534504721507E-3</v>
      </c>
      <c r="U105" s="95">
        <f>R105/'סכום נכסי הקרן'!$C$42</f>
        <v>3.0841152483799124E-4</v>
      </c>
    </row>
    <row r="106" spans="2:21">
      <c r="B106" s="87" t="s">
        <v>582</v>
      </c>
      <c r="C106" s="84" t="s">
        <v>583</v>
      </c>
      <c r="D106" s="97" t="s">
        <v>132</v>
      </c>
      <c r="E106" s="97" t="s">
        <v>357</v>
      </c>
      <c r="F106" s="84" t="s">
        <v>496</v>
      </c>
      <c r="G106" s="97" t="s">
        <v>418</v>
      </c>
      <c r="H106" s="84" t="s">
        <v>547</v>
      </c>
      <c r="I106" s="84" t="s">
        <v>172</v>
      </c>
      <c r="J106" s="84"/>
      <c r="K106" s="94">
        <v>6.7899999999990497</v>
      </c>
      <c r="L106" s="97" t="s">
        <v>176</v>
      </c>
      <c r="M106" s="98">
        <v>2.4E-2</v>
      </c>
      <c r="N106" s="98">
        <v>8.3000000000030376E-3</v>
      </c>
      <c r="O106" s="94">
        <v>900487.73249199986</v>
      </c>
      <c r="P106" s="96">
        <v>113.32</v>
      </c>
      <c r="Q106" s="84"/>
      <c r="R106" s="94">
        <v>1020.4326978429998</v>
      </c>
      <c r="S106" s="95">
        <v>1.6544568309081349E-3</v>
      </c>
      <c r="T106" s="95">
        <f t="shared" si="1"/>
        <v>4.0960133217932205E-3</v>
      </c>
      <c r="U106" s="95">
        <f>R106/'סכום נכסי הקרן'!$C$42</f>
        <v>7.8049476896900323E-4</v>
      </c>
    </row>
    <row r="107" spans="2:21">
      <c r="B107" s="87" t="s">
        <v>584</v>
      </c>
      <c r="C107" s="84" t="s">
        <v>585</v>
      </c>
      <c r="D107" s="97" t="s">
        <v>132</v>
      </c>
      <c r="E107" s="97" t="s">
        <v>357</v>
      </c>
      <c r="F107" s="84" t="s">
        <v>496</v>
      </c>
      <c r="G107" s="97" t="s">
        <v>418</v>
      </c>
      <c r="H107" s="84" t="s">
        <v>547</v>
      </c>
      <c r="I107" s="84" t="s">
        <v>172</v>
      </c>
      <c r="J107" s="84"/>
      <c r="K107" s="94">
        <v>2.6200000000446266</v>
      </c>
      <c r="L107" s="97" t="s">
        <v>176</v>
      </c>
      <c r="M107" s="98">
        <v>3.4799999999999998E-2</v>
      </c>
      <c r="N107" s="98">
        <v>1.0000000001556748E-3</v>
      </c>
      <c r="O107" s="94">
        <v>17474.542196999995</v>
      </c>
      <c r="P107" s="96">
        <v>110.28</v>
      </c>
      <c r="Q107" s="84"/>
      <c r="R107" s="94">
        <v>19.270925296999998</v>
      </c>
      <c r="S107" s="95">
        <v>3.7575681495251194E-5</v>
      </c>
      <c r="T107" s="95">
        <f t="shared" si="1"/>
        <v>7.7353427527994075E-5</v>
      </c>
      <c r="U107" s="95">
        <f>R107/'סכום נכסי הקרן'!$C$42</f>
        <v>1.4739684860446393E-5</v>
      </c>
    </row>
    <row r="108" spans="2:21">
      <c r="B108" s="87" t="s">
        <v>586</v>
      </c>
      <c r="C108" s="84" t="s">
        <v>587</v>
      </c>
      <c r="D108" s="97" t="s">
        <v>132</v>
      </c>
      <c r="E108" s="97" t="s">
        <v>357</v>
      </c>
      <c r="F108" s="84" t="s">
        <v>501</v>
      </c>
      <c r="G108" s="97" t="s">
        <v>485</v>
      </c>
      <c r="H108" s="84" t="s">
        <v>547</v>
      </c>
      <c r="I108" s="84" t="s">
        <v>172</v>
      </c>
      <c r="J108" s="84"/>
      <c r="K108" s="94">
        <v>1.7900000000003318</v>
      </c>
      <c r="L108" s="97" t="s">
        <v>176</v>
      </c>
      <c r="M108" s="98">
        <v>3.7499999999999999E-2</v>
      </c>
      <c r="N108" s="98">
        <v>-4.0999999999966862E-3</v>
      </c>
      <c r="O108" s="94">
        <v>1027717.9987519999</v>
      </c>
      <c r="P108" s="96">
        <v>117.46</v>
      </c>
      <c r="Q108" s="84"/>
      <c r="R108" s="94">
        <v>1207.1576238399998</v>
      </c>
      <c r="S108" s="95">
        <v>1.3265990287082321E-3</v>
      </c>
      <c r="T108" s="95">
        <f t="shared" si="1"/>
        <v>4.845526529289673E-3</v>
      </c>
      <c r="U108" s="95">
        <f>R108/'סכום נכסי הקרן'!$C$42</f>
        <v>9.2331440644714824E-4</v>
      </c>
    </row>
    <row r="109" spans="2:21">
      <c r="B109" s="87" t="s">
        <v>588</v>
      </c>
      <c r="C109" s="84" t="s">
        <v>589</v>
      </c>
      <c r="D109" s="97" t="s">
        <v>132</v>
      </c>
      <c r="E109" s="97" t="s">
        <v>357</v>
      </c>
      <c r="F109" s="84" t="s">
        <v>501</v>
      </c>
      <c r="G109" s="97" t="s">
        <v>485</v>
      </c>
      <c r="H109" s="84" t="s">
        <v>547</v>
      </c>
      <c r="I109" s="84" t="s">
        <v>172</v>
      </c>
      <c r="J109" s="84"/>
      <c r="K109" s="94">
        <v>5.4900000000011095</v>
      </c>
      <c r="L109" s="97" t="s">
        <v>176</v>
      </c>
      <c r="M109" s="98">
        <v>2.4799999999999999E-2</v>
      </c>
      <c r="N109" s="98">
        <v>1.9000000000062691E-3</v>
      </c>
      <c r="O109" s="94">
        <v>541768.05275099992</v>
      </c>
      <c r="P109" s="96">
        <v>114.83</v>
      </c>
      <c r="Q109" s="84"/>
      <c r="R109" s="94">
        <v>622.11225551899986</v>
      </c>
      <c r="S109" s="95">
        <v>1.2793050604214358E-3</v>
      </c>
      <c r="T109" s="95">
        <f t="shared" si="1"/>
        <v>2.4971564431863248E-3</v>
      </c>
      <c r="U109" s="95">
        <f>R109/'סכום נכסי הקרן'!$C$42</f>
        <v>4.7583281305122696E-4</v>
      </c>
    </row>
    <row r="110" spans="2:21">
      <c r="B110" s="87" t="s">
        <v>590</v>
      </c>
      <c r="C110" s="84" t="s">
        <v>591</v>
      </c>
      <c r="D110" s="97" t="s">
        <v>132</v>
      </c>
      <c r="E110" s="97" t="s">
        <v>357</v>
      </c>
      <c r="F110" s="84" t="s">
        <v>592</v>
      </c>
      <c r="G110" s="97" t="s">
        <v>418</v>
      </c>
      <c r="H110" s="84" t="s">
        <v>539</v>
      </c>
      <c r="I110" s="84" t="s">
        <v>361</v>
      </c>
      <c r="J110" s="84"/>
      <c r="K110" s="94">
        <v>4.0399999999990799</v>
      </c>
      <c r="L110" s="97" t="s">
        <v>176</v>
      </c>
      <c r="M110" s="98">
        <v>2.8500000000000001E-2</v>
      </c>
      <c r="N110" s="98">
        <v>-2.4000000000007462E-3</v>
      </c>
      <c r="O110" s="94">
        <v>1367076.2971579998</v>
      </c>
      <c r="P110" s="96">
        <v>117.67</v>
      </c>
      <c r="Q110" s="84"/>
      <c r="R110" s="94">
        <v>1608.6386372369998</v>
      </c>
      <c r="S110" s="95">
        <v>2.0015758377130307E-3</v>
      </c>
      <c r="T110" s="95">
        <f t="shared" si="1"/>
        <v>6.4570699292583857E-3</v>
      </c>
      <c r="U110" s="95">
        <f>R110/'סכום נכסי הקרן'!$C$42</f>
        <v>1.2303937772465191E-3</v>
      </c>
    </row>
    <row r="111" spans="2:21">
      <c r="B111" s="87" t="s">
        <v>593</v>
      </c>
      <c r="C111" s="84" t="s">
        <v>594</v>
      </c>
      <c r="D111" s="97" t="s">
        <v>132</v>
      </c>
      <c r="E111" s="97" t="s">
        <v>357</v>
      </c>
      <c r="F111" s="84" t="s">
        <v>595</v>
      </c>
      <c r="G111" s="97" t="s">
        <v>418</v>
      </c>
      <c r="H111" s="84" t="s">
        <v>539</v>
      </c>
      <c r="I111" s="84" t="s">
        <v>361</v>
      </c>
      <c r="J111" s="84"/>
      <c r="K111" s="94">
        <v>6.0800000000020304</v>
      </c>
      <c r="L111" s="97" t="s">
        <v>176</v>
      </c>
      <c r="M111" s="98">
        <v>1.3999999999999999E-2</v>
      </c>
      <c r="N111" s="98">
        <v>3.8000000000058005E-3</v>
      </c>
      <c r="O111" s="94">
        <v>895964.93753399979</v>
      </c>
      <c r="P111" s="96">
        <v>107.75</v>
      </c>
      <c r="Q111" s="94"/>
      <c r="R111" s="94">
        <v>965.40222143799986</v>
      </c>
      <c r="S111" s="95">
        <v>1.9752313437698408E-3</v>
      </c>
      <c r="T111" s="95">
        <f t="shared" si="1"/>
        <v>3.8751211797284162E-3</v>
      </c>
      <c r="U111" s="95">
        <f>R111/'סכום נכסי הקרן'!$C$42</f>
        <v>7.384038020108051E-4</v>
      </c>
    </row>
    <row r="112" spans="2:21">
      <c r="B112" s="87" t="s">
        <v>596</v>
      </c>
      <c r="C112" s="84" t="s">
        <v>597</v>
      </c>
      <c r="D112" s="97" t="s">
        <v>132</v>
      </c>
      <c r="E112" s="97" t="s">
        <v>357</v>
      </c>
      <c r="F112" s="84" t="s">
        <v>376</v>
      </c>
      <c r="G112" s="97" t="s">
        <v>365</v>
      </c>
      <c r="H112" s="84" t="s">
        <v>547</v>
      </c>
      <c r="I112" s="84" t="s">
        <v>172</v>
      </c>
      <c r="J112" s="84"/>
      <c r="K112" s="94">
        <v>3.9000000000003552</v>
      </c>
      <c r="L112" s="97" t="s">
        <v>176</v>
      </c>
      <c r="M112" s="98">
        <v>1.8200000000000001E-2</v>
      </c>
      <c r="N112" s="98">
        <v>1.230000000000487E-2</v>
      </c>
      <c r="O112" s="94">
        <f>804974.4927/50000</f>
        <v>16.099489853999998</v>
      </c>
      <c r="P112" s="96">
        <v>5227375</v>
      </c>
      <c r="Q112" s="84"/>
      <c r="R112" s="94">
        <v>841.58073843300008</v>
      </c>
      <c r="S112" s="95">
        <f>5664.44650411653%/50000</f>
        <v>1.1328893008233061E-3</v>
      </c>
      <c r="T112" s="95">
        <f t="shared" si="1"/>
        <v>3.3781021749623576E-3</v>
      </c>
      <c r="U112" s="95">
        <f>R112/'סכום נכסי הקרן'!$C$42</f>
        <v>6.4369689975682062E-4</v>
      </c>
    </row>
    <row r="113" spans="2:21">
      <c r="B113" s="87" t="s">
        <v>598</v>
      </c>
      <c r="C113" s="84" t="s">
        <v>599</v>
      </c>
      <c r="D113" s="97" t="s">
        <v>132</v>
      </c>
      <c r="E113" s="97" t="s">
        <v>357</v>
      </c>
      <c r="F113" s="84" t="s">
        <v>376</v>
      </c>
      <c r="G113" s="97" t="s">
        <v>365</v>
      </c>
      <c r="H113" s="84" t="s">
        <v>547</v>
      </c>
      <c r="I113" s="84" t="s">
        <v>172</v>
      </c>
      <c r="J113" s="84"/>
      <c r="K113" s="94">
        <v>3.1599999999994144</v>
      </c>
      <c r="L113" s="97" t="s">
        <v>176</v>
      </c>
      <c r="M113" s="98">
        <v>1.06E-2</v>
      </c>
      <c r="N113" s="98">
        <v>1.1299999999997075E-2</v>
      </c>
      <c r="O113" s="94">
        <f>1003083.48/50000</f>
        <v>20.061669599999998</v>
      </c>
      <c r="P113" s="96">
        <v>5114839</v>
      </c>
      <c r="Q113" s="84"/>
      <c r="R113" s="94">
        <v>1026.1220979099999</v>
      </c>
      <c r="S113" s="95">
        <f>7387.02025185949%/50000</f>
        <v>1.4774040503718979E-3</v>
      </c>
      <c r="T113" s="95">
        <f t="shared" si="1"/>
        <v>4.1188505539955043E-3</v>
      </c>
      <c r="U113" s="95">
        <f>R113/'סכום נכסי הקרן'!$C$42</f>
        <v>7.8484640038992094E-4</v>
      </c>
    </row>
    <row r="114" spans="2:21">
      <c r="B114" s="87" t="s">
        <v>600</v>
      </c>
      <c r="C114" s="84" t="s">
        <v>601</v>
      </c>
      <c r="D114" s="97" t="s">
        <v>132</v>
      </c>
      <c r="E114" s="97" t="s">
        <v>357</v>
      </c>
      <c r="F114" s="84" t="s">
        <v>376</v>
      </c>
      <c r="G114" s="97" t="s">
        <v>365</v>
      </c>
      <c r="H114" s="84" t="s">
        <v>547</v>
      </c>
      <c r="I114" s="84" t="s">
        <v>172</v>
      </c>
      <c r="J114" s="84"/>
      <c r="K114" s="94">
        <v>5.0200000000006462</v>
      </c>
      <c r="L114" s="97" t="s">
        <v>176</v>
      </c>
      <c r="M114" s="98">
        <v>1.89E-2</v>
      </c>
      <c r="N114" s="98">
        <v>1.410000000000519E-2</v>
      </c>
      <c r="O114" s="94">
        <f>998903.9655/50000</f>
        <v>19.978079310000002</v>
      </c>
      <c r="P114" s="96">
        <v>5109996</v>
      </c>
      <c r="Q114" s="84"/>
      <c r="R114" s="94">
        <v>1020.8790696669998</v>
      </c>
      <c r="S114" s="95">
        <f>7135.028325%/50000</f>
        <v>1.427005665E-3</v>
      </c>
      <c r="T114" s="95">
        <f t="shared" si="1"/>
        <v>4.0978050567517747E-3</v>
      </c>
      <c r="U114" s="95">
        <f>R114/'סכום נכסי הקרן'!$C$42</f>
        <v>7.8083618381623776E-4</v>
      </c>
    </row>
    <row r="115" spans="2:21">
      <c r="B115" s="87" t="s">
        <v>602</v>
      </c>
      <c r="C115" s="84" t="s">
        <v>603</v>
      </c>
      <c r="D115" s="97" t="s">
        <v>132</v>
      </c>
      <c r="E115" s="97" t="s">
        <v>357</v>
      </c>
      <c r="F115" s="84" t="s">
        <v>376</v>
      </c>
      <c r="G115" s="97" t="s">
        <v>365</v>
      </c>
      <c r="H115" s="84" t="s">
        <v>539</v>
      </c>
      <c r="I115" s="84" t="s">
        <v>361</v>
      </c>
      <c r="J115" s="84"/>
      <c r="K115" s="94">
        <v>2.1800000000001671</v>
      </c>
      <c r="L115" s="97" t="s">
        <v>176</v>
      </c>
      <c r="M115" s="98">
        <v>4.4999999999999998E-2</v>
      </c>
      <c r="N115" s="98">
        <v>-4.0000000000121433E-4</v>
      </c>
      <c r="O115" s="94">
        <v>1947162.9984069997</v>
      </c>
      <c r="P115" s="96">
        <v>133.97</v>
      </c>
      <c r="Q115" s="94">
        <v>26.623597725999996</v>
      </c>
      <c r="R115" s="94">
        <v>2635.2378150919999</v>
      </c>
      <c r="S115" s="95">
        <v>1.144054616789879E-3</v>
      </c>
      <c r="T115" s="95">
        <f t="shared" si="1"/>
        <v>1.057783548050399E-2</v>
      </c>
      <c r="U115" s="95">
        <f>R115/'סכום נכסי הקרן'!$C$42</f>
        <v>2.0156050800961903E-3</v>
      </c>
    </row>
    <row r="116" spans="2:21">
      <c r="B116" s="87" t="s">
        <v>604</v>
      </c>
      <c r="C116" s="84" t="s">
        <v>605</v>
      </c>
      <c r="D116" s="97" t="s">
        <v>132</v>
      </c>
      <c r="E116" s="97" t="s">
        <v>357</v>
      </c>
      <c r="F116" s="84" t="s">
        <v>514</v>
      </c>
      <c r="G116" s="97" t="s">
        <v>418</v>
      </c>
      <c r="H116" s="84" t="s">
        <v>539</v>
      </c>
      <c r="I116" s="84" t="s">
        <v>361</v>
      </c>
      <c r="J116" s="84"/>
      <c r="K116" s="94">
        <v>1.9799999999997833</v>
      </c>
      <c r="L116" s="97" t="s">
        <v>176</v>
      </c>
      <c r="M116" s="98">
        <v>4.9000000000000002E-2</v>
      </c>
      <c r="N116" s="98">
        <v>-1.2000000000009635E-3</v>
      </c>
      <c r="O116" s="94">
        <v>710264.03948299994</v>
      </c>
      <c r="P116" s="96">
        <v>116.9</v>
      </c>
      <c r="Q116" s="84"/>
      <c r="R116" s="94">
        <v>830.29869269099981</v>
      </c>
      <c r="S116" s="95">
        <v>1.0680448976162474E-3</v>
      </c>
      <c r="T116" s="95">
        <f t="shared" si="1"/>
        <v>3.3328160823528248E-3</v>
      </c>
      <c r="U116" s="95">
        <f>R116/'סכום נכסי הקרן'!$C$42</f>
        <v>6.3506764110653094E-4</v>
      </c>
    </row>
    <row r="117" spans="2:21">
      <c r="B117" s="87" t="s">
        <v>606</v>
      </c>
      <c r="C117" s="84" t="s">
        <v>607</v>
      </c>
      <c r="D117" s="97" t="s">
        <v>132</v>
      </c>
      <c r="E117" s="97" t="s">
        <v>357</v>
      </c>
      <c r="F117" s="84" t="s">
        <v>514</v>
      </c>
      <c r="G117" s="97" t="s">
        <v>418</v>
      </c>
      <c r="H117" s="84" t="s">
        <v>539</v>
      </c>
      <c r="I117" s="84" t="s">
        <v>361</v>
      </c>
      <c r="J117" s="84"/>
      <c r="K117" s="94">
        <v>1.8599999999985113</v>
      </c>
      <c r="L117" s="97" t="s">
        <v>176</v>
      </c>
      <c r="M117" s="98">
        <v>5.8499999999999996E-2</v>
      </c>
      <c r="N117" s="98">
        <v>3.0000000000186095E-4</v>
      </c>
      <c r="O117" s="94">
        <v>435106.67046699993</v>
      </c>
      <c r="P117" s="96">
        <v>123.5</v>
      </c>
      <c r="Q117" s="84"/>
      <c r="R117" s="94">
        <v>537.35673102999988</v>
      </c>
      <c r="S117" s="95">
        <v>4.616144823582826E-4</v>
      </c>
      <c r="T117" s="95">
        <f t="shared" si="1"/>
        <v>2.156948060863468E-3</v>
      </c>
      <c r="U117" s="95">
        <f>R117/'סכום נכסי הקרן'!$C$42</f>
        <v>4.1100615310126664E-4</v>
      </c>
    </row>
    <row r="118" spans="2:21">
      <c r="B118" s="87" t="s">
        <v>608</v>
      </c>
      <c r="C118" s="84" t="s">
        <v>609</v>
      </c>
      <c r="D118" s="97" t="s">
        <v>132</v>
      </c>
      <c r="E118" s="97" t="s">
        <v>357</v>
      </c>
      <c r="F118" s="84" t="s">
        <v>514</v>
      </c>
      <c r="G118" s="97" t="s">
        <v>418</v>
      </c>
      <c r="H118" s="84" t="s">
        <v>539</v>
      </c>
      <c r="I118" s="84" t="s">
        <v>361</v>
      </c>
      <c r="J118" s="84"/>
      <c r="K118" s="94">
        <v>6.809999999994214</v>
      </c>
      <c r="L118" s="97" t="s">
        <v>176</v>
      </c>
      <c r="M118" s="98">
        <v>2.2499999999999999E-2</v>
      </c>
      <c r="N118" s="98">
        <v>9.4000000000017958E-3</v>
      </c>
      <c r="O118" s="94">
        <v>397972.24846799992</v>
      </c>
      <c r="P118" s="96">
        <v>112.02</v>
      </c>
      <c r="Q118" s="84"/>
      <c r="R118" s="94">
        <v>445.80851411799989</v>
      </c>
      <c r="S118" s="95">
        <v>2.1819609777204599E-3</v>
      </c>
      <c r="T118" s="95">
        <f t="shared" si="1"/>
        <v>1.7894738346351149E-3</v>
      </c>
      <c r="U118" s="95">
        <f>R118/'סכום נכסי הקרן'!$C$42</f>
        <v>3.4098399038608374E-4</v>
      </c>
    </row>
    <row r="119" spans="2:21">
      <c r="B119" s="87" t="s">
        <v>610</v>
      </c>
      <c r="C119" s="84" t="s">
        <v>611</v>
      </c>
      <c r="D119" s="97" t="s">
        <v>132</v>
      </c>
      <c r="E119" s="97" t="s">
        <v>357</v>
      </c>
      <c r="F119" s="84" t="s">
        <v>612</v>
      </c>
      <c r="G119" s="97" t="s">
        <v>485</v>
      </c>
      <c r="H119" s="84" t="s">
        <v>547</v>
      </c>
      <c r="I119" s="84" t="s">
        <v>172</v>
      </c>
      <c r="J119" s="84"/>
      <c r="K119" s="94">
        <v>1.730000000006096</v>
      </c>
      <c r="L119" s="97" t="s">
        <v>176</v>
      </c>
      <c r="M119" s="98">
        <v>4.0500000000000001E-2</v>
      </c>
      <c r="N119" s="98">
        <v>4.0000000000397556E-3</v>
      </c>
      <c r="O119" s="94">
        <v>115744.70878599999</v>
      </c>
      <c r="P119" s="96">
        <v>130.38999999999999</v>
      </c>
      <c r="Q119" s="84"/>
      <c r="R119" s="94">
        <v>150.91952289599999</v>
      </c>
      <c r="S119" s="95">
        <v>1.0609903345641077E-3</v>
      </c>
      <c r="T119" s="95">
        <f t="shared" si="1"/>
        <v>6.0579044321823765E-4</v>
      </c>
      <c r="U119" s="95">
        <f>R119/'סכום נכסי הקרן'!$C$42</f>
        <v>1.1543328472775845E-4</v>
      </c>
    </row>
    <row r="120" spans="2:21">
      <c r="B120" s="87" t="s">
        <v>613</v>
      </c>
      <c r="C120" s="84" t="s">
        <v>614</v>
      </c>
      <c r="D120" s="97" t="s">
        <v>132</v>
      </c>
      <c r="E120" s="97" t="s">
        <v>357</v>
      </c>
      <c r="F120" s="84" t="s">
        <v>615</v>
      </c>
      <c r="G120" s="97" t="s">
        <v>418</v>
      </c>
      <c r="H120" s="84" t="s">
        <v>547</v>
      </c>
      <c r="I120" s="84" t="s">
        <v>172</v>
      </c>
      <c r="J120" s="84"/>
      <c r="K120" s="94">
        <v>7.4599999999990949</v>
      </c>
      <c r="L120" s="97" t="s">
        <v>176</v>
      </c>
      <c r="M120" s="98">
        <v>1.9599999999999999E-2</v>
      </c>
      <c r="N120" s="98">
        <v>6.3999999999939652E-3</v>
      </c>
      <c r="O120" s="94">
        <v>705470.60429299984</v>
      </c>
      <c r="P120" s="96">
        <v>112.77</v>
      </c>
      <c r="Q120" s="84"/>
      <c r="R120" s="94">
        <v>795.55922783200003</v>
      </c>
      <c r="S120" s="95">
        <v>9.5811426755244714E-4</v>
      </c>
      <c r="T120" s="95">
        <f t="shared" si="1"/>
        <v>3.1933719904933505E-3</v>
      </c>
      <c r="U120" s="95">
        <f>R120/'סכום נכסי הקרן'!$C$42</f>
        <v>6.084965887906402E-4</v>
      </c>
    </row>
    <row r="121" spans="2:21">
      <c r="B121" s="87" t="s">
        <v>616</v>
      </c>
      <c r="C121" s="84" t="s">
        <v>617</v>
      </c>
      <c r="D121" s="97" t="s">
        <v>132</v>
      </c>
      <c r="E121" s="97" t="s">
        <v>357</v>
      </c>
      <c r="F121" s="84" t="s">
        <v>615</v>
      </c>
      <c r="G121" s="97" t="s">
        <v>418</v>
      </c>
      <c r="H121" s="84" t="s">
        <v>547</v>
      </c>
      <c r="I121" s="84" t="s">
        <v>172</v>
      </c>
      <c r="J121" s="84"/>
      <c r="K121" s="94">
        <v>3.3900000000024666</v>
      </c>
      <c r="L121" s="97" t="s">
        <v>176</v>
      </c>
      <c r="M121" s="98">
        <v>2.75E-2</v>
      </c>
      <c r="N121" s="98">
        <v>7.9999999998645803E-4</v>
      </c>
      <c r="O121" s="94">
        <v>184860.52503599998</v>
      </c>
      <c r="P121" s="96">
        <v>111.85</v>
      </c>
      <c r="Q121" s="84"/>
      <c r="R121" s="94">
        <v>206.76649759099996</v>
      </c>
      <c r="S121" s="95">
        <v>4.172690568901675E-4</v>
      </c>
      <c r="T121" s="95">
        <f t="shared" si="1"/>
        <v>8.2996000659669718E-4</v>
      </c>
      <c r="U121" s="95">
        <f>R121/'סכום נכסי הקרן'!$C$42</f>
        <v>1.5814876386158969E-4</v>
      </c>
    </row>
    <row r="122" spans="2:21">
      <c r="B122" s="87" t="s">
        <v>618</v>
      </c>
      <c r="C122" s="84" t="s">
        <v>619</v>
      </c>
      <c r="D122" s="97" t="s">
        <v>132</v>
      </c>
      <c r="E122" s="97" t="s">
        <v>357</v>
      </c>
      <c r="F122" s="84" t="s">
        <v>396</v>
      </c>
      <c r="G122" s="97" t="s">
        <v>365</v>
      </c>
      <c r="H122" s="84" t="s">
        <v>547</v>
      </c>
      <c r="I122" s="84" t="s">
        <v>172</v>
      </c>
      <c r="J122" s="84"/>
      <c r="K122" s="94">
        <v>3.5100000000002107</v>
      </c>
      <c r="L122" s="97" t="s">
        <v>176</v>
      </c>
      <c r="M122" s="98">
        <v>1.4199999999999999E-2</v>
      </c>
      <c r="N122" s="98">
        <v>1.2900000000003914E-2</v>
      </c>
      <c r="O122" s="94">
        <v>1616218.2571499997</v>
      </c>
      <c r="P122" s="96">
        <v>5138001</v>
      </c>
      <c r="Q122" s="84"/>
      <c r="R122" s="94">
        <v>1660.8262989149996</v>
      </c>
      <c r="S122" s="95">
        <v>76.261891056009048</v>
      </c>
      <c r="T122" s="95">
        <f t="shared" si="1"/>
        <v>6.6665510228358215E-3</v>
      </c>
      <c r="U122" s="95">
        <f>R122/'סכום נכסי הקרן'!$C$42</f>
        <v>1.2703103705020106E-3</v>
      </c>
    </row>
    <row r="123" spans="2:21">
      <c r="B123" s="87" t="s">
        <v>620</v>
      </c>
      <c r="C123" s="84" t="s">
        <v>621</v>
      </c>
      <c r="D123" s="97" t="s">
        <v>132</v>
      </c>
      <c r="E123" s="97" t="s">
        <v>357</v>
      </c>
      <c r="F123" s="84" t="s">
        <v>396</v>
      </c>
      <c r="G123" s="97" t="s">
        <v>365</v>
      </c>
      <c r="H123" s="84" t="s">
        <v>547</v>
      </c>
      <c r="I123" s="84" t="s">
        <v>172</v>
      </c>
      <c r="J123" s="84"/>
      <c r="K123" s="94">
        <v>4.1100000000012358</v>
      </c>
      <c r="L123" s="97" t="s">
        <v>176</v>
      </c>
      <c r="M123" s="98">
        <v>1.5900000000000001E-2</v>
      </c>
      <c r="N123" s="98">
        <v>1.2100000000004996E-2</v>
      </c>
      <c r="O123" s="94">
        <v>1179041.04045</v>
      </c>
      <c r="P123" s="96">
        <v>5178667</v>
      </c>
      <c r="Q123" s="84"/>
      <c r="R123" s="94">
        <v>1221.172221759</v>
      </c>
      <c r="S123" s="95">
        <v>78.760256543086172</v>
      </c>
      <c r="T123" s="95">
        <f t="shared" si="1"/>
        <v>4.9017810768920197E-3</v>
      </c>
      <c r="U123" s="95">
        <f>R123/'סכום נכסי הקרן'!$C$42</f>
        <v>9.3403370267129422E-4</v>
      </c>
    </row>
    <row r="124" spans="2:21">
      <c r="B124" s="87" t="s">
        <v>622</v>
      </c>
      <c r="C124" s="84" t="s">
        <v>623</v>
      </c>
      <c r="D124" s="97" t="s">
        <v>132</v>
      </c>
      <c r="E124" s="97" t="s">
        <v>357</v>
      </c>
      <c r="F124" s="84" t="s">
        <v>624</v>
      </c>
      <c r="G124" s="97" t="s">
        <v>489</v>
      </c>
      <c r="H124" s="84" t="s">
        <v>539</v>
      </c>
      <c r="I124" s="84" t="s">
        <v>361</v>
      </c>
      <c r="J124" s="84"/>
      <c r="K124" s="94">
        <v>4.5599999999995005</v>
      </c>
      <c r="L124" s="97" t="s">
        <v>176</v>
      </c>
      <c r="M124" s="98">
        <v>1.9400000000000001E-2</v>
      </c>
      <c r="N124" s="98">
        <v>-2.9999999999750073E-4</v>
      </c>
      <c r="O124" s="94">
        <v>717107.40978299989</v>
      </c>
      <c r="P124" s="96">
        <v>111.59</v>
      </c>
      <c r="Q124" s="84"/>
      <c r="R124" s="94">
        <v>800.22010123999985</v>
      </c>
      <c r="S124" s="95">
        <v>1.1907767662006825E-3</v>
      </c>
      <c r="T124" s="95">
        <f t="shared" si="1"/>
        <v>3.2120807202417343E-3</v>
      </c>
      <c r="U124" s="95">
        <f>R124/'סכום נכסי הקרן'!$C$42</f>
        <v>6.1206153464298321E-4</v>
      </c>
    </row>
    <row r="125" spans="2:21">
      <c r="B125" s="87" t="s">
        <v>625</v>
      </c>
      <c r="C125" s="84" t="s">
        <v>626</v>
      </c>
      <c r="D125" s="97" t="s">
        <v>132</v>
      </c>
      <c r="E125" s="97" t="s">
        <v>357</v>
      </c>
      <c r="F125" s="84" t="s">
        <v>624</v>
      </c>
      <c r="G125" s="97" t="s">
        <v>489</v>
      </c>
      <c r="H125" s="84" t="s">
        <v>539</v>
      </c>
      <c r="I125" s="84" t="s">
        <v>361</v>
      </c>
      <c r="J125" s="84"/>
      <c r="K125" s="94">
        <v>6.0400000000007177</v>
      </c>
      <c r="L125" s="97" t="s">
        <v>176</v>
      </c>
      <c r="M125" s="98">
        <v>1.23E-2</v>
      </c>
      <c r="N125" s="98">
        <v>2.3999999999982061E-3</v>
      </c>
      <c r="O125" s="94">
        <v>1858057.4055649997</v>
      </c>
      <c r="P125" s="96">
        <v>108.01</v>
      </c>
      <c r="Q125" s="84"/>
      <c r="R125" s="94">
        <v>2006.887738639</v>
      </c>
      <c r="S125" s="95">
        <v>1.2730073942898679E-3</v>
      </c>
      <c r="T125" s="95">
        <f t="shared" si="1"/>
        <v>8.055640445650979E-3</v>
      </c>
      <c r="U125" s="95">
        <f>R125/'סכום נכסי הקרן'!$C$42</f>
        <v>1.5350011668841751E-3</v>
      </c>
    </row>
    <row r="126" spans="2:21">
      <c r="B126" s="87" t="s">
        <v>627</v>
      </c>
      <c r="C126" s="84" t="s">
        <v>628</v>
      </c>
      <c r="D126" s="97" t="s">
        <v>132</v>
      </c>
      <c r="E126" s="97" t="s">
        <v>357</v>
      </c>
      <c r="F126" s="84" t="s">
        <v>629</v>
      </c>
      <c r="G126" s="97" t="s">
        <v>485</v>
      </c>
      <c r="H126" s="84" t="s">
        <v>547</v>
      </c>
      <c r="I126" s="84" t="s">
        <v>172</v>
      </c>
      <c r="J126" s="84"/>
      <c r="K126" s="94">
        <v>1.0000000000540969E-2</v>
      </c>
      <c r="L126" s="97" t="s">
        <v>176</v>
      </c>
      <c r="M126" s="98">
        <v>3.6000000000000004E-2</v>
      </c>
      <c r="N126" s="98">
        <v>6.2400000000009614E-2</v>
      </c>
      <c r="O126" s="94">
        <v>0</v>
      </c>
      <c r="P126" s="96">
        <v>109.29</v>
      </c>
      <c r="Q126" s="129">
        <v>831.84183106118587</v>
      </c>
      <c r="R126" s="94">
        <v>831.8417375549999</v>
      </c>
      <c r="S126" s="95">
        <v>1.8397642265223146E-3</v>
      </c>
      <c r="T126" s="95">
        <f t="shared" si="1"/>
        <v>3.3390098591030495E-3</v>
      </c>
      <c r="U126" s="95">
        <f>R126/'סכום נכסי הקרן'!$C$42</f>
        <v>6.3624786440512012E-4</v>
      </c>
    </row>
    <row r="127" spans="2:21">
      <c r="B127" s="87" t="s">
        <v>630</v>
      </c>
      <c r="C127" s="84" t="s">
        <v>631</v>
      </c>
      <c r="D127" s="97" t="s">
        <v>132</v>
      </c>
      <c r="E127" s="97" t="s">
        <v>357</v>
      </c>
      <c r="F127" s="84" t="s">
        <v>629</v>
      </c>
      <c r="G127" s="97" t="s">
        <v>485</v>
      </c>
      <c r="H127" s="84" t="s">
        <v>547</v>
      </c>
      <c r="I127" s="84" t="s">
        <v>172</v>
      </c>
      <c r="J127" s="84"/>
      <c r="K127" s="94">
        <v>6.590000000008061</v>
      </c>
      <c r="L127" s="97" t="s">
        <v>176</v>
      </c>
      <c r="M127" s="98">
        <v>2.2499999999999999E-2</v>
      </c>
      <c r="N127" s="98">
        <v>2.6999999999908469E-3</v>
      </c>
      <c r="O127" s="94">
        <v>288771.97071199992</v>
      </c>
      <c r="P127" s="96">
        <v>117.28</v>
      </c>
      <c r="Q127" s="84"/>
      <c r="R127" s="94">
        <v>338.67176965299996</v>
      </c>
      <c r="S127" s="95">
        <v>7.0584351485428437E-4</v>
      </c>
      <c r="T127" s="95">
        <f t="shared" si="1"/>
        <v>1.3594273126941714E-3</v>
      </c>
      <c r="U127" s="95">
        <f>R127/'סכום נכסי הקרן'!$C$42</f>
        <v>2.5903868542275074E-4</v>
      </c>
    </row>
    <row r="128" spans="2:21">
      <c r="B128" s="87" t="s">
        <v>632</v>
      </c>
      <c r="C128" s="84" t="s">
        <v>633</v>
      </c>
      <c r="D128" s="97" t="s">
        <v>132</v>
      </c>
      <c r="E128" s="97" t="s">
        <v>357</v>
      </c>
      <c r="F128" s="84" t="s">
        <v>634</v>
      </c>
      <c r="G128" s="97" t="s">
        <v>168</v>
      </c>
      <c r="H128" s="84" t="s">
        <v>539</v>
      </c>
      <c r="I128" s="84" t="s">
        <v>361</v>
      </c>
      <c r="J128" s="84"/>
      <c r="K128" s="94">
        <v>1.7699999999996798</v>
      </c>
      <c r="L128" s="97" t="s">
        <v>176</v>
      </c>
      <c r="M128" s="98">
        <v>2.1499999999999998E-2</v>
      </c>
      <c r="N128" s="98">
        <v>1.3000000000032003E-3</v>
      </c>
      <c r="O128" s="94">
        <v>888489.58982399991</v>
      </c>
      <c r="P128" s="96">
        <v>105.51</v>
      </c>
      <c r="Q128" s="84"/>
      <c r="R128" s="94">
        <v>937.44533418999981</v>
      </c>
      <c r="S128" s="95">
        <v>1.0158769359967107E-3</v>
      </c>
      <c r="T128" s="95">
        <f t="shared" si="1"/>
        <v>3.7629023309540331E-3</v>
      </c>
      <c r="U128" s="95">
        <f>R128/'סכום נכסי הקרן'!$C$42</f>
        <v>7.170205159794539E-4</v>
      </c>
    </row>
    <row r="129" spans="2:21">
      <c r="B129" s="87" t="s">
        <v>635</v>
      </c>
      <c r="C129" s="84" t="s">
        <v>636</v>
      </c>
      <c r="D129" s="97" t="s">
        <v>132</v>
      </c>
      <c r="E129" s="97" t="s">
        <v>357</v>
      </c>
      <c r="F129" s="84" t="s">
        <v>634</v>
      </c>
      <c r="G129" s="97" t="s">
        <v>168</v>
      </c>
      <c r="H129" s="84" t="s">
        <v>539</v>
      </c>
      <c r="I129" s="84" t="s">
        <v>361</v>
      </c>
      <c r="J129" s="84"/>
      <c r="K129" s="94">
        <v>3.409999999998071</v>
      </c>
      <c r="L129" s="97" t="s">
        <v>176</v>
      </c>
      <c r="M129" s="98">
        <v>1.8000000000000002E-2</v>
      </c>
      <c r="N129" s="98">
        <v>1.4999999999938062E-3</v>
      </c>
      <c r="O129" s="94">
        <v>527425.96967499983</v>
      </c>
      <c r="P129" s="96">
        <v>107.14</v>
      </c>
      <c r="Q129" s="84"/>
      <c r="R129" s="94">
        <v>565.08418714899994</v>
      </c>
      <c r="S129" s="95">
        <v>7.0182947939604473E-4</v>
      </c>
      <c r="T129" s="95">
        <f t="shared" si="1"/>
        <v>2.2682459738791239E-3</v>
      </c>
      <c r="U129" s="95">
        <f>R129/'סכום נכסי הקרן'!$C$42</f>
        <v>4.3221395495183688E-4</v>
      </c>
    </row>
    <row r="130" spans="2:21">
      <c r="B130" s="87" t="s">
        <v>637</v>
      </c>
      <c r="C130" s="84" t="s">
        <v>638</v>
      </c>
      <c r="D130" s="97" t="s">
        <v>132</v>
      </c>
      <c r="E130" s="97" t="s">
        <v>357</v>
      </c>
      <c r="F130" s="84" t="s">
        <v>639</v>
      </c>
      <c r="G130" s="97" t="s">
        <v>365</v>
      </c>
      <c r="H130" s="84" t="s">
        <v>640</v>
      </c>
      <c r="I130" s="84" t="s">
        <v>172</v>
      </c>
      <c r="J130" s="84"/>
      <c r="K130" s="94">
        <v>1.2599999999851546</v>
      </c>
      <c r="L130" s="97" t="s">
        <v>176</v>
      </c>
      <c r="M130" s="98">
        <v>4.1500000000000002E-2</v>
      </c>
      <c r="N130" s="98">
        <v>-3.000000000082474E-3</v>
      </c>
      <c r="O130" s="94">
        <v>32646.789191999993</v>
      </c>
      <c r="P130" s="96">
        <v>111.42</v>
      </c>
      <c r="Q130" s="84"/>
      <c r="R130" s="94">
        <v>36.375052628999995</v>
      </c>
      <c r="S130" s="95">
        <v>1.6274833260272997E-4</v>
      </c>
      <c r="T130" s="95">
        <f t="shared" si="1"/>
        <v>1.4600933551448875E-4</v>
      </c>
      <c r="U130" s="95">
        <f>R130/'סכום נכסי הקרן'!$C$42</f>
        <v>2.7822058581539842E-5</v>
      </c>
    </row>
    <row r="131" spans="2:21">
      <c r="B131" s="87" t="s">
        <v>641</v>
      </c>
      <c r="C131" s="84" t="s">
        <v>642</v>
      </c>
      <c r="D131" s="97" t="s">
        <v>132</v>
      </c>
      <c r="E131" s="97" t="s">
        <v>357</v>
      </c>
      <c r="F131" s="84" t="s">
        <v>643</v>
      </c>
      <c r="G131" s="97" t="s">
        <v>168</v>
      </c>
      <c r="H131" s="84" t="s">
        <v>644</v>
      </c>
      <c r="I131" s="84" t="s">
        <v>361</v>
      </c>
      <c r="J131" s="84"/>
      <c r="K131" s="94">
        <v>2.439999999999666</v>
      </c>
      <c r="L131" s="97" t="s">
        <v>176</v>
      </c>
      <c r="M131" s="98">
        <v>3.15E-2</v>
      </c>
      <c r="N131" s="98">
        <v>1.1599999999994998E-2</v>
      </c>
      <c r="O131" s="94">
        <v>455027.62626999995</v>
      </c>
      <c r="P131" s="96">
        <v>105.49</v>
      </c>
      <c r="Q131" s="94"/>
      <c r="R131" s="94">
        <v>480.00865583899997</v>
      </c>
      <c r="S131" s="95">
        <v>9.5865321881458652E-4</v>
      </c>
      <c r="T131" s="95">
        <f t="shared" si="1"/>
        <v>1.9267530852829467E-3</v>
      </c>
      <c r="U131" s="95">
        <f>R131/'סכום נכסי הקרן'!$C$42</f>
        <v>3.6714253251008967E-4</v>
      </c>
    </row>
    <row r="132" spans="2:21">
      <c r="B132" s="87" t="s">
        <v>645</v>
      </c>
      <c r="C132" s="84" t="s">
        <v>646</v>
      </c>
      <c r="D132" s="97" t="s">
        <v>132</v>
      </c>
      <c r="E132" s="97" t="s">
        <v>357</v>
      </c>
      <c r="F132" s="84" t="s">
        <v>643</v>
      </c>
      <c r="G132" s="97" t="s">
        <v>168</v>
      </c>
      <c r="H132" s="84" t="s">
        <v>644</v>
      </c>
      <c r="I132" s="84" t="s">
        <v>361</v>
      </c>
      <c r="J132" s="84"/>
      <c r="K132" s="94">
        <v>1.559999999999067</v>
      </c>
      <c r="L132" s="97" t="s">
        <v>176</v>
      </c>
      <c r="M132" s="98">
        <v>2.8500000000000001E-2</v>
      </c>
      <c r="N132" s="98">
        <v>9.7999999999920043E-3</v>
      </c>
      <c r="O132" s="94">
        <v>282861.02543099993</v>
      </c>
      <c r="P132" s="96">
        <v>106.09</v>
      </c>
      <c r="Q132" s="84"/>
      <c r="R132" s="94">
        <v>300.0872477879999</v>
      </c>
      <c r="S132" s="95">
        <v>9.6991998936952865E-4</v>
      </c>
      <c r="T132" s="95">
        <f t="shared" si="1"/>
        <v>1.2045491753038917E-3</v>
      </c>
      <c r="U132" s="95">
        <f>R132/'סכום נכסי הקרן'!$C$42</f>
        <v>2.2952667787687331E-4</v>
      </c>
    </row>
    <row r="133" spans="2:21">
      <c r="B133" s="87" t="s">
        <v>647</v>
      </c>
      <c r="C133" s="84" t="s">
        <v>648</v>
      </c>
      <c r="D133" s="97" t="s">
        <v>132</v>
      </c>
      <c r="E133" s="97" t="s">
        <v>357</v>
      </c>
      <c r="F133" s="84" t="s">
        <v>649</v>
      </c>
      <c r="G133" s="97" t="s">
        <v>418</v>
      </c>
      <c r="H133" s="84" t="s">
        <v>640</v>
      </c>
      <c r="I133" s="84" t="s">
        <v>172</v>
      </c>
      <c r="J133" s="84"/>
      <c r="K133" s="94">
        <v>4.8200000000010466</v>
      </c>
      <c r="L133" s="97" t="s">
        <v>176</v>
      </c>
      <c r="M133" s="98">
        <v>2.5000000000000001E-2</v>
      </c>
      <c r="N133" s="98">
        <v>7.9000000000059838E-3</v>
      </c>
      <c r="O133" s="94">
        <v>240176.50853199995</v>
      </c>
      <c r="P133" s="96">
        <v>111.31</v>
      </c>
      <c r="Q133" s="84"/>
      <c r="R133" s="94">
        <v>267.34047659599997</v>
      </c>
      <c r="S133" s="95">
        <v>1.0045193846577286E-3</v>
      </c>
      <c r="T133" s="95">
        <f t="shared" si="1"/>
        <v>1.0731037489355737E-3</v>
      </c>
      <c r="U133" s="95">
        <f>R133/'סכום נכסי הקרן'!$C$42</f>
        <v>2.0447977015820946E-4</v>
      </c>
    </row>
    <row r="134" spans="2:21">
      <c r="B134" s="87" t="s">
        <v>650</v>
      </c>
      <c r="C134" s="84" t="s">
        <v>651</v>
      </c>
      <c r="D134" s="97" t="s">
        <v>132</v>
      </c>
      <c r="E134" s="97" t="s">
        <v>357</v>
      </c>
      <c r="F134" s="84" t="s">
        <v>649</v>
      </c>
      <c r="G134" s="97" t="s">
        <v>418</v>
      </c>
      <c r="H134" s="84" t="s">
        <v>640</v>
      </c>
      <c r="I134" s="84" t="s">
        <v>172</v>
      </c>
      <c r="J134" s="84"/>
      <c r="K134" s="94">
        <v>6.9599999999944586</v>
      </c>
      <c r="L134" s="97" t="s">
        <v>176</v>
      </c>
      <c r="M134" s="98">
        <v>1.9E-2</v>
      </c>
      <c r="N134" s="98">
        <v>1.509999999998277E-2</v>
      </c>
      <c r="O134" s="94">
        <v>537783.58189599996</v>
      </c>
      <c r="P134" s="96">
        <v>104.67</v>
      </c>
      <c r="Q134" s="84"/>
      <c r="R134" s="94">
        <v>562.89806134699984</v>
      </c>
      <c r="S134" s="95">
        <v>2.1707019028167512E-3</v>
      </c>
      <c r="T134" s="95">
        <f t="shared" si="1"/>
        <v>2.2594708724667173E-3</v>
      </c>
      <c r="U134" s="95">
        <f>R134/'סכום נכסי הקרן'!$C$42</f>
        <v>4.3054186059776926E-4</v>
      </c>
    </row>
    <row r="135" spans="2:21">
      <c r="B135" s="87" t="s">
        <v>652</v>
      </c>
      <c r="C135" s="84" t="s">
        <v>653</v>
      </c>
      <c r="D135" s="97" t="s">
        <v>132</v>
      </c>
      <c r="E135" s="97" t="s">
        <v>357</v>
      </c>
      <c r="F135" s="84" t="s">
        <v>654</v>
      </c>
      <c r="G135" s="97" t="s">
        <v>418</v>
      </c>
      <c r="H135" s="84" t="s">
        <v>640</v>
      </c>
      <c r="I135" s="84" t="s">
        <v>172</v>
      </c>
      <c r="J135" s="84"/>
      <c r="K135" s="94">
        <v>1.269999999993586</v>
      </c>
      <c r="L135" s="97" t="s">
        <v>176</v>
      </c>
      <c r="M135" s="98">
        <v>4.5999999999999999E-2</v>
      </c>
      <c r="N135" s="98">
        <v>-2.3999999999633486E-3</v>
      </c>
      <c r="O135" s="94">
        <v>125704.09335399998</v>
      </c>
      <c r="P135" s="96">
        <v>130.22999999999999</v>
      </c>
      <c r="Q135" s="84"/>
      <c r="R135" s="94">
        <v>163.70444241499996</v>
      </c>
      <c r="S135" s="95">
        <v>6.5449344348569622E-4</v>
      </c>
      <c r="T135" s="95">
        <f t="shared" si="1"/>
        <v>6.5710906597363586E-4</v>
      </c>
      <c r="U135" s="95">
        <f>R135/'סכום נכסי הקרן'!$C$42</f>
        <v>1.2521204115859604E-4</v>
      </c>
    </row>
    <row r="136" spans="2:21">
      <c r="B136" s="87" t="s">
        <v>655</v>
      </c>
      <c r="C136" s="84" t="s">
        <v>656</v>
      </c>
      <c r="D136" s="97" t="s">
        <v>132</v>
      </c>
      <c r="E136" s="97" t="s">
        <v>357</v>
      </c>
      <c r="F136" s="84" t="s">
        <v>657</v>
      </c>
      <c r="G136" s="97" t="s">
        <v>418</v>
      </c>
      <c r="H136" s="84" t="s">
        <v>640</v>
      </c>
      <c r="I136" s="84" t="s">
        <v>172</v>
      </c>
      <c r="J136" s="84"/>
      <c r="K136" s="94">
        <v>6.5899999999987413</v>
      </c>
      <c r="L136" s="97" t="s">
        <v>176</v>
      </c>
      <c r="M136" s="98">
        <v>2.6000000000000002E-2</v>
      </c>
      <c r="N136" s="98">
        <v>8.499999999995388E-3</v>
      </c>
      <c r="O136" s="94">
        <v>855085.69257099985</v>
      </c>
      <c r="P136" s="96">
        <v>114.12</v>
      </c>
      <c r="Q136" s="84"/>
      <c r="R136" s="94">
        <v>975.82375609699977</v>
      </c>
      <c r="S136" s="95">
        <v>1.4534917235273436E-3</v>
      </c>
      <c r="T136" s="95">
        <f t="shared" si="1"/>
        <v>3.9169531838253299E-3</v>
      </c>
      <c r="U136" s="95">
        <f>R136/'סכום נכסי הקרן'!$C$42</f>
        <v>7.463748845752626E-4</v>
      </c>
    </row>
    <row r="137" spans="2:21">
      <c r="B137" s="87" t="s">
        <v>658</v>
      </c>
      <c r="C137" s="84" t="s">
        <v>659</v>
      </c>
      <c r="D137" s="97" t="s">
        <v>132</v>
      </c>
      <c r="E137" s="97" t="s">
        <v>357</v>
      </c>
      <c r="F137" s="84" t="s">
        <v>657</v>
      </c>
      <c r="G137" s="97" t="s">
        <v>418</v>
      </c>
      <c r="H137" s="84" t="s">
        <v>640</v>
      </c>
      <c r="I137" s="84" t="s">
        <v>172</v>
      </c>
      <c r="J137" s="84"/>
      <c r="K137" s="94">
        <v>3.4899999999684983</v>
      </c>
      <c r="L137" s="97" t="s">
        <v>176</v>
      </c>
      <c r="M137" s="98">
        <v>4.4000000000000004E-2</v>
      </c>
      <c r="N137" s="98">
        <v>1.7999999998949924E-3</v>
      </c>
      <c r="O137" s="94">
        <v>16204.023277999999</v>
      </c>
      <c r="P137" s="96">
        <v>117.54</v>
      </c>
      <c r="Q137" s="84"/>
      <c r="R137" s="94">
        <v>19.046209739999995</v>
      </c>
      <c r="S137" s="95">
        <v>6.2466840186274579E-5</v>
      </c>
      <c r="T137" s="95">
        <f t="shared" si="1"/>
        <v>7.6451420058974492E-5</v>
      </c>
      <c r="U137" s="95">
        <f>R137/'סכום נכסי הקרן'!$C$42</f>
        <v>1.4567807462637407E-5</v>
      </c>
    </row>
    <row r="138" spans="2:21">
      <c r="B138" s="87" t="s">
        <v>660</v>
      </c>
      <c r="C138" s="84" t="s">
        <v>661</v>
      </c>
      <c r="D138" s="97" t="s">
        <v>132</v>
      </c>
      <c r="E138" s="97" t="s">
        <v>357</v>
      </c>
      <c r="F138" s="84" t="s">
        <v>657</v>
      </c>
      <c r="G138" s="97" t="s">
        <v>418</v>
      </c>
      <c r="H138" s="84" t="s">
        <v>640</v>
      </c>
      <c r="I138" s="84" t="s">
        <v>172</v>
      </c>
      <c r="J138" s="84"/>
      <c r="K138" s="94">
        <v>5.5800000000109451</v>
      </c>
      <c r="L138" s="97" t="s">
        <v>176</v>
      </c>
      <c r="M138" s="98">
        <v>2.4E-2</v>
      </c>
      <c r="N138" s="98">
        <v>2.6000000000180102E-3</v>
      </c>
      <c r="O138" s="94">
        <v>126633.71573607216</v>
      </c>
      <c r="P138" s="96">
        <v>114</v>
      </c>
      <c r="Q138" s="94"/>
      <c r="R138" s="94">
        <v>144.36241914899998</v>
      </c>
      <c r="S138" s="95">
        <v>2.5788339718525331E-4</v>
      </c>
      <c r="T138" s="95">
        <f t="shared" si="1"/>
        <v>5.7947025144384145E-4</v>
      </c>
      <c r="U138" s="95">
        <f>R138/'סכום נכסי הקרן'!$C$42</f>
        <v>1.1041797584463604E-4</v>
      </c>
    </row>
    <row r="139" spans="2:21">
      <c r="B139" s="87" t="s">
        <v>662</v>
      </c>
      <c r="C139" s="84" t="s">
        <v>663</v>
      </c>
      <c r="D139" s="97" t="s">
        <v>132</v>
      </c>
      <c r="E139" s="97" t="s">
        <v>357</v>
      </c>
      <c r="F139" s="84" t="s">
        <v>592</v>
      </c>
      <c r="G139" s="97" t="s">
        <v>418</v>
      </c>
      <c r="H139" s="84" t="s">
        <v>644</v>
      </c>
      <c r="I139" s="84" t="s">
        <v>361</v>
      </c>
      <c r="J139" s="84"/>
      <c r="K139" s="94">
        <v>6.4199999999708357</v>
      </c>
      <c r="L139" s="97" t="s">
        <v>176</v>
      </c>
      <c r="M139" s="98">
        <v>2.81E-2</v>
      </c>
      <c r="N139" s="98">
        <v>9.4999999999189882E-3</v>
      </c>
      <c r="O139" s="94">
        <v>74903.563728999987</v>
      </c>
      <c r="P139" s="96">
        <v>115.36</v>
      </c>
      <c r="Q139" s="84"/>
      <c r="R139" s="94">
        <v>86.408751405999979</v>
      </c>
      <c r="S139" s="95">
        <v>1.4307652172310182E-4</v>
      </c>
      <c r="T139" s="95">
        <f t="shared" si="1"/>
        <v>3.4684442945295466E-4</v>
      </c>
      <c r="U139" s="95">
        <f>R139/'סכום נכסי הקרן'!$C$42</f>
        <v>6.6091157807942279E-5</v>
      </c>
    </row>
    <row r="140" spans="2:21">
      <c r="B140" s="87" t="s">
        <v>664</v>
      </c>
      <c r="C140" s="84" t="s">
        <v>665</v>
      </c>
      <c r="D140" s="97" t="s">
        <v>132</v>
      </c>
      <c r="E140" s="97" t="s">
        <v>357</v>
      </c>
      <c r="F140" s="84" t="s">
        <v>592</v>
      </c>
      <c r="G140" s="97" t="s">
        <v>418</v>
      </c>
      <c r="H140" s="84" t="s">
        <v>644</v>
      </c>
      <c r="I140" s="84" t="s">
        <v>361</v>
      </c>
      <c r="J140" s="84"/>
      <c r="K140" s="94">
        <v>4.6699999999906927</v>
      </c>
      <c r="L140" s="97" t="s">
        <v>176</v>
      </c>
      <c r="M140" s="98">
        <v>3.7000000000000005E-2</v>
      </c>
      <c r="N140" s="98">
        <v>5.4000000000034463E-3</v>
      </c>
      <c r="O140" s="94">
        <v>197625.45379199996</v>
      </c>
      <c r="P140" s="96">
        <v>117.42</v>
      </c>
      <c r="Q140" s="84"/>
      <c r="R140" s="94">
        <v>232.05181184799997</v>
      </c>
      <c r="S140" s="95">
        <v>3.0923303294389432E-4</v>
      </c>
      <c r="T140" s="95">
        <f t="shared" ref="T140:T164" si="2">R140/$R$11</f>
        <v>9.3145517062008173E-4</v>
      </c>
      <c r="U140" s="95">
        <f>R140/'סכום נכסי הקרן'!$C$42</f>
        <v>1.7748865325463052E-4</v>
      </c>
    </row>
    <row r="141" spans="2:21">
      <c r="B141" s="87" t="s">
        <v>666</v>
      </c>
      <c r="C141" s="84" t="s">
        <v>667</v>
      </c>
      <c r="D141" s="97" t="s">
        <v>132</v>
      </c>
      <c r="E141" s="97" t="s">
        <v>357</v>
      </c>
      <c r="F141" s="84" t="s">
        <v>668</v>
      </c>
      <c r="G141" s="97" t="s">
        <v>418</v>
      </c>
      <c r="H141" s="84" t="s">
        <v>640</v>
      </c>
      <c r="I141" s="84" t="s">
        <v>172</v>
      </c>
      <c r="J141" s="84"/>
      <c r="K141" s="94">
        <v>0.74999999999724642</v>
      </c>
      <c r="L141" s="97" t="s">
        <v>176</v>
      </c>
      <c r="M141" s="98">
        <v>4.4999999999999998E-2</v>
      </c>
      <c r="N141" s="98">
        <v>-7.9999999998237774E-4</v>
      </c>
      <c r="O141" s="94">
        <v>159667.12284799997</v>
      </c>
      <c r="P141" s="96">
        <v>113.73</v>
      </c>
      <c r="Q141" s="84"/>
      <c r="R141" s="94">
        <v>181.58942745399997</v>
      </c>
      <c r="S141" s="95">
        <v>9.1894746962877677E-4</v>
      </c>
      <c r="T141" s="95">
        <f t="shared" si="2"/>
        <v>7.2889933409682332E-4</v>
      </c>
      <c r="U141" s="95">
        <f>R141/'סכום נכסי הקרן'!$C$42</f>
        <v>1.3889166676794328E-4</v>
      </c>
    </row>
    <row r="142" spans="2:21">
      <c r="B142" s="87" t="s">
        <v>669</v>
      </c>
      <c r="C142" s="84" t="s">
        <v>670</v>
      </c>
      <c r="D142" s="97" t="s">
        <v>132</v>
      </c>
      <c r="E142" s="97" t="s">
        <v>357</v>
      </c>
      <c r="F142" s="84" t="s">
        <v>668</v>
      </c>
      <c r="G142" s="97" t="s">
        <v>418</v>
      </c>
      <c r="H142" s="84" t="s">
        <v>640</v>
      </c>
      <c r="I142" s="84" t="s">
        <v>172</v>
      </c>
      <c r="J142" s="84"/>
      <c r="K142" s="94">
        <v>2.709819121447028</v>
      </c>
      <c r="L142" s="97" t="s">
        <v>176</v>
      </c>
      <c r="M142" s="98">
        <v>3.3000000000000002E-2</v>
      </c>
      <c r="N142" s="98">
        <v>1.4005167958656328E-3</v>
      </c>
      <c r="O142" s="94">
        <v>6.9389999999999981E-3</v>
      </c>
      <c r="P142" s="96">
        <v>110.61</v>
      </c>
      <c r="Q142" s="84"/>
      <c r="R142" s="94">
        <v>7.7399999999999987E-6</v>
      </c>
      <c r="S142" s="95">
        <v>1.2585007518086524E-11</v>
      </c>
      <c r="T142" s="95">
        <f t="shared" si="2"/>
        <v>3.1068333244998835E-11</v>
      </c>
      <c r="U142" s="95">
        <f>R142/'סכום נכסי הקרן'!$C$42</f>
        <v>5.9200665801768883E-12</v>
      </c>
    </row>
    <row r="143" spans="2:21">
      <c r="B143" s="87" t="s">
        <v>671</v>
      </c>
      <c r="C143" s="84" t="s">
        <v>672</v>
      </c>
      <c r="D143" s="97" t="s">
        <v>132</v>
      </c>
      <c r="E143" s="97" t="s">
        <v>357</v>
      </c>
      <c r="F143" s="84" t="s">
        <v>668</v>
      </c>
      <c r="G143" s="97" t="s">
        <v>418</v>
      </c>
      <c r="H143" s="84" t="s">
        <v>640</v>
      </c>
      <c r="I143" s="84" t="s">
        <v>172</v>
      </c>
      <c r="J143" s="84"/>
      <c r="K143" s="94">
        <v>4.6599999999916015</v>
      </c>
      <c r="L143" s="97" t="s">
        <v>176</v>
      </c>
      <c r="M143" s="98">
        <v>1.6E-2</v>
      </c>
      <c r="N143" s="98">
        <v>-2.8999999999999998E-3</v>
      </c>
      <c r="O143" s="94">
        <v>106237.18806999997</v>
      </c>
      <c r="P143" s="96">
        <v>112.08</v>
      </c>
      <c r="Q143" s="84"/>
      <c r="R143" s="94">
        <v>119.07064389999998</v>
      </c>
      <c r="S143" s="95">
        <v>6.5981660320763437E-4</v>
      </c>
      <c r="T143" s="95">
        <f t="shared" si="2"/>
        <v>4.7794915302090278E-4</v>
      </c>
      <c r="U143" s="95">
        <f>R143/'סכום נכסי הקרן'!$C$42</f>
        <v>9.1073144655366028E-5</v>
      </c>
    </row>
    <row r="144" spans="2:21">
      <c r="B144" s="87" t="s">
        <v>673</v>
      </c>
      <c r="C144" s="84" t="s">
        <v>674</v>
      </c>
      <c r="D144" s="97" t="s">
        <v>132</v>
      </c>
      <c r="E144" s="97" t="s">
        <v>357</v>
      </c>
      <c r="F144" s="84" t="s">
        <v>639</v>
      </c>
      <c r="G144" s="97" t="s">
        <v>365</v>
      </c>
      <c r="H144" s="84" t="s">
        <v>675</v>
      </c>
      <c r="I144" s="84" t="s">
        <v>172</v>
      </c>
      <c r="J144" s="84"/>
      <c r="K144" s="94">
        <v>0.94000000000051842</v>
      </c>
      <c r="L144" s="97" t="s">
        <v>176</v>
      </c>
      <c r="M144" s="98">
        <v>5.2999999999999999E-2</v>
      </c>
      <c r="N144" s="98">
        <v>5.4000000000051836E-3</v>
      </c>
      <c r="O144" s="94">
        <v>334990.86237299995</v>
      </c>
      <c r="P144" s="96">
        <v>115.16</v>
      </c>
      <c r="Q144" s="84"/>
      <c r="R144" s="94">
        <v>385.77550041999996</v>
      </c>
      <c r="S144" s="95">
        <v>1.2883966615116573E-3</v>
      </c>
      <c r="T144" s="95">
        <f t="shared" si="2"/>
        <v>1.5485015251685721E-3</v>
      </c>
      <c r="U144" s="95">
        <f>R144/'סכום נכסי הקרן'!$C$42</f>
        <v>2.9506675032137689E-4</v>
      </c>
    </row>
    <row r="145" spans="2:21">
      <c r="B145" s="87" t="s">
        <v>676</v>
      </c>
      <c r="C145" s="84" t="s">
        <v>677</v>
      </c>
      <c r="D145" s="97" t="s">
        <v>132</v>
      </c>
      <c r="E145" s="97" t="s">
        <v>357</v>
      </c>
      <c r="F145" s="84" t="s">
        <v>678</v>
      </c>
      <c r="G145" s="97" t="s">
        <v>679</v>
      </c>
      <c r="H145" s="84" t="s">
        <v>675</v>
      </c>
      <c r="I145" s="84" t="s">
        <v>172</v>
      </c>
      <c r="J145" s="84"/>
      <c r="K145" s="94">
        <v>1.2399998614949259</v>
      </c>
      <c r="L145" s="97" t="s">
        <v>176</v>
      </c>
      <c r="M145" s="98">
        <v>5.3499999999999999E-2</v>
      </c>
      <c r="N145" s="98">
        <v>5.3000005482492533E-3</v>
      </c>
      <c r="O145" s="94">
        <v>3.1474509999999998</v>
      </c>
      <c r="P145" s="96">
        <v>110.11</v>
      </c>
      <c r="Q145" s="84"/>
      <c r="R145" s="94">
        <v>3.4655769999999996E-3</v>
      </c>
      <c r="S145" s="95">
        <v>1.7862552682226764E-8</v>
      </c>
      <c r="T145" s="95">
        <f t="shared" si="2"/>
        <v>1.3910814098475882E-8</v>
      </c>
      <c r="U145" s="95">
        <f>R145/'סכום נכסי הקרן'!$C$42</f>
        <v>2.6507036923423361E-9</v>
      </c>
    </row>
    <row r="146" spans="2:21">
      <c r="B146" s="87" t="s">
        <v>680</v>
      </c>
      <c r="C146" s="84" t="s">
        <v>681</v>
      </c>
      <c r="D146" s="97" t="s">
        <v>132</v>
      </c>
      <c r="E146" s="97" t="s">
        <v>357</v>
      </c>
      <c r="F146" s="84" t="s">
        <v>682</v>
      </c>
      <c r="G146" s="97" t="s">
        <v>418</v>
      </c>
      <c r="H146" s="84" t="s">
        <v>683</v>
      </c>
      <c r="I146" s="84" t="s">
        <v>361</v>
      </c>
      <c r="J146" s="84"/>
      <c r="K146" s="94">
        <v>0.66999999992243331</v>
      </c>
      <c r="L146" s="97" t="s">
        <v>176</v>
      </c>
      <c r="M146" s="98">
        <v>4.8499999999999995E-2</v>
      </c>
      <c r="N146" s="98">
        <v>6.6999999992243334E-3</v>
      </c>
      <c r="O146" s="94">
        <v>7284.8286139999991</v>
      </c>
      <c r="P146" s="96">
        <v>127.42</v>
      </c>
      <c r="Q146" s="84"/>
      <c r="R146" s="94">
        <v>9.2823284159999986</v>
      </c>
      <c r="S146" s="95">
        <v>1.0712045794345261E-4</v>
      </c>
      <c r="T146" s="95">
        <f t="shared" si="2"/>
        <v>3.7259234175427669E-5</v>
      </c>
      <c r="U146" s="95">
        <f>R146/'סכום נכסי הקרן'!$C$42</f>
        <v>7.0997418917038594E-6</v>
      </c>
    </row>
    <row r="147" spans="2:21">
      <c r="B147" s="87" t="s">
        <v>684</v>
      </c>
      <c r="C147" s="84" t="s">
        <v>685</v>
      </c>
      <c r="D147" s="97" t="s">
        <v>132</v>
      </c>
      <c r="E147" s="97" t="s">
        <v>357</v>
      </c>
      <c r="F147" s="84" t="s">
        <v>686</v>
      </c>
      <c r="G147" s="97" t="s">
        <v>418</v>
      </c>
      <c r="H147" s="84" t="s">
        <v>683</v>
      </c>
      <c r="I147" s="84" t="s">
        <v>361</v>
      </c>
      <c r="J147" s="84"/>
      <c r="K147" s="94">
        <v>1</v>
      </c>
      <c r="L147" s="97" t="s">
        <v>176</v>
      </c>
      <c r="M147" s="98">
        <v>4.2500000000000003E-2</v>
      </c>
      <c r="N147" s="98">
        <v>6.5999999999613746E-3</v>
      </c>
      <c r="O147" s="94">
        <v>4563.0784179999991</v>
      </c>
      <c r="P147" s="96">
        <v>113.47</v>
      </c>
      <c r="Q147" s="84"/>
      <c r="R147" s="94">
        <v>5.1777250969999988</v>
      </c>
      <c r="S147" s="95">
        <v>4.4460764050020116E-5</v>
      </c>
      <c r="T147" s="95">
        <f t="shared" si="2"/>
        <v>2.0783370641419883E-5</v>
      </c>
      <c r="U147" s="95">
        <f>R147/'סכום נכסי הקרן'!$C$42</f>
        <v>3.9602683860585057E-6</v>
      </c>
    </row>
    <row r="148" spans="2:21">
      <c r="B148" s="87" t="s">
        <v>687</v>
      </c>
      <c r="C148" s="84" t="s">
        <v>688</v>
      </c>
      <c r="D148" s="97" t="s">
        <v>132</v>
      </c>
      <c r="E148" s="97" t="s">
        <v>357</v>
      </c>
      <c r="F148" s="84" t="s">
        <v>689</v>
      </c>
      <c r="G148" s="97" t="s">
        <v>489</v>
      </c>
      <c r="H148" s="84" t="s">
        <v>683</v>
      </c>
      <c r="I148" s="84" t="s">
        <v>361</v>
      </c>
      <c r="J148" s="84"/>
      <c r="K148" s="94">
        <v>0.51000000000072077</v>
      </c>
      <c r="L148" s="97" t="s">
        <v>176</v>
      </c>
      <c r="M148" s="98">
        <v>4.8000000000000001E-2</v>
      </c>
      <c r="N148" s="98">
        <v>5.9999999999519541E-4</v>
      </c>
      <c r="O148" s="94">
        <v>168965.37702799999</v>
      </c>
      <c r="P148" s="96">
        <v>123.18</v>
      </c>
      <c r="Q148" s="84"/>
      <c r="R148" s="94">
        <v>208.13155133499993</v>
      </c>
      <c r="S148" s="95">
        <v>8.2588809828522023E-4</v>
      </c>
      <c r="T148" s="95">
        <f t="shared" si="2"/>
        <v>8.3543932760650648E-4</v>
      </c>
      <c r="U148" s="95">
        <f>R148/'סכום נכסי הקרן'!$C$42</f>
        <v>1.5919284771817878E-4</v>
      </c>
    </row>
    <row r="149" spans="2:21">
      <c r="B149" s="87" t="s">
        <v>690</v>
      </c>
      <c r="C149" s="84" t="s">
        <v>691</v>
      </c>
      <c r="D149" s="97" t="s">
        <v>132</v>
      </c>
      <c r="E149" s="97" t="s">
        <v>357</v>
      </c>
      <c r="F149" s="84" t="s">
        <v>412</v>
      </c>
      <c r="G149" s="97" t="s">
        <v>365</v>
      </c>
      <c r="H149" s="84" t="s">
        <v>683</v>
      </c>
      <c r="I149" s="84" t="s">
        <v>361</v>
      </c>
      <c r="J149" s="84"/>
      <c r="K149" s="94">
        <v>2.1600000000002715</v>
      </c>
      <c r="L149" s="97" t="s">
        <v>176</v>
      </c>
      <c r="M149" s="98">
        <v>5.0999999999999997E-2</v>
      </c>
      <c r="N149" s="98">
        <v>1.0000000000011976E-3</v>
      </c>
      <c r="O149" s="94">
        <v>1828801.1873699995</v>
      </c>
      <c r="P149" s="96">
        <v>135.44</v>
      </c>
      <c r="Q149" s="94">
        <v>28.394353113999994</v>
      </c>
      <c r="R149" s="94">
        <v>2505.3228446269995</v>
      </c>
      <c r="S149" s="95">
        <v>1.5940843930671738E-3</v>
      </c>
      <c r="T149" s="95">
        <f t="shared" si="2"/>
        <v>1.005635723813696E-2</v>
      </c>
      <c r="U149" s="95">
        <f>R149/'סכום נכסי הקרן'!$C$42</f>
        <v>1.9162374735180875E-3</v>
      </c>
    </row>
    <row r="150" spans="2:21">
      <c r="B150" s="87" t="s">
        <v>692</v>
      </c>
      <c r="C150" s="84" t="s">
        <v>693</v>
      </c>
      <c r="D150" s="97" t="s">
        <v>132</v>
      </c>
      <c r="E150" s="97" t="s">
        <v>357</v>
      </c>
      <c r="F150" s="84" t="s">
        <v>581</v>
      </c>
      <c r="G150" s="97" t="s">
        <v>365</v>
      </c>
      <c r="H150" s="84" t="s">
        <v>683</v>
      </c>
      <c r="I150" s="84" t="s">
        <v>361</v>
      </c>
      <c r="J150" s="84"/>
      <c r="K150" s="94">
        <v>1.2400000000030589</v>
      </c>
      <c r="L150" s="97" t="s">
        <v>176</v>
      </c>
      <c r="M150" s="98">
        <v>2.4E-2</v>
      </c>
      <c r="N150" s="98">
        <v>2.2999999999519282E-3</v>
      </c>
      <c r="O150" s="94">
        <v>86349.676525000003</v>
      </c>
      <c r="P150" s="96">
        <v>106</v>
      </c>
      <c r="Q150" s="84"/>
      <c r="R150" s="94">
        <v>91.530655527999997</v>
      </c>
      <c r="S150" s="95">
        <v>9.921367955410276E-4</v>
      </c>
      <c r="T150" s="95">
        <f t="shared" si="2"/>
        <v>3.6740373489368202E-4</v>
      </c>
      <c r="U150" s="95">
        <f>R150/'סכום נכסי הקרן'!$C$42</f>
        <v>7.0008730601162249E-5</v>
      </c>
    </row>
    <row r="151" spans="2:21">
      <c r="B151" s="87" t="s">
        <v>694</v>
      </c>
      <c r="C151" s="84" t="s">
        <v>695</v>
      </c>
      <c r="D151" s="97" t="s">
        <v>132</v>
      </c>
      <c r="E151" s="97" t="s">
        <v>357</v>
      </c>
      <c r="F151" s="84" t="s">
        <v>696</v>
      </c>
      <c r="G151" s="97" t="s">
        <v>418</v>
      </c>
      <c r="H151" s="84" t="s">
        <v>683</v>
      </c>
      <c r="I151" s="84" t="s">
        <v>361</v>
      </c>
      <c r="J151" s="84"/>
      <c r="K151" s="94">
        <v>3.9999999997132329E-2</v>
      </c>
      <c r="L151" s="97" t="s">
        <v>176</v>
      </c>
      <c r="M151" s="98">
        <v>5.4000000000000006E-2</v>
      </c>
      <c r="N151" s="98">
        <v>0.15479999999965591</v>
      </c>
      <c r="O151" s="94">
        <v>120133.39127699999</v>
      </c>
      <c r="P151" s="96">
        <v>127.72</v>
      </c>
      <c r="Q151" s="84"/>
      <c r="R151" s="94">
        <v>153.43437043599997</v>
      </c>
      <c r="S151" s="95">
        <v>1.1790188354939954E-3</v>
      </c>
      <c r="T151" s="95">
        <f t="shared" si="2"/>
        <v>6.1588503255067758E-4</v>
      </c>
      <c r="U151" s="95">
        <f>R151/'סכום נכסי הקרן'!$C$42</f>
        <v>1.1735680732153027E-4</v>
      </c>
    </row>
    <row r="152" spans="2:21">
      <c r="B152" s="87" t="s">
        <v>697</v>
      </c>
      <c r="C152" s="84" t="s">
        <v>698</v>
      </c>
      <c r="D152" s="97" t="s">
        <v>132</v>
      </c>
      <c r="E152" s="97" t="s">
        <v>357</v>
      </c>
      <c r="F152" s="84" t="s">
        <v>595</v>
      </c>
      <c r="G152" s="97" t="s">
        <v>418</v>
      </c>
      <c r="H152" s="84" t="s">
        <v>683</v>
      </c>
      <c r="I152" s="84" t="s">
        <v>361</v>
      </c>
      <c r="J152" s="84"/>
      <c r="K152" s="94">
        <v>4.3699999999462875</v>
      </c>
      <c r="L152" s="97" t="s">
        <v>176</v>
      </c>
      <c r="M152" s="98">
        <v>2.0499999999999997E-2</v>
      </c>
      <c r="N152" s="98">
        <v>3.799999999856436E-3</v>
      </c>
      <c r="O152" s="94">
        <v>36634.128677999994</v>
      </c>
      <c r="P152" s="96">
        <v>110.28</v>
      </c>
      <c r="Q152" s="84"/>
      <c r="R152" s="94">
        <v>40.400118740999993</v>
      </c>
      <c r="S152" s="95">
        <v>6.4573088106403039E-5</v>
      </c>
      <c r="T152" s="95">
        <f t="shared" si="2"/>
        <v>1.6216593697453626E-4</v>
      </c>
      <c r="U152" s="95">
        <f>R152/'סכום נכסי הקרן'!$C$42</f>
        <v>3.0900696743381406E-5</v>
      </c>
    </row>
    <row r="153" spans="2:21">
      <c r="B153" s="87" t="s">
        <v>699</v>
      </c>
      <c r="C153" s="84" t="s">
        <v>700</v>
      </c>
      <c r="D153" s="97" t="s">
        <v>132</v>
      </c>
      <c r="E153" s="97" t="s">
        <v>357</v>
      </c>
      <c r="F153" s="84" t="s">
        <v>595</v>
      </c>
      <c r="G153" s="97" t="s">
        <v>418</v>
      </c>
      <c r="H153" s="84" t="s">
        <v>683</v>
      </c>
      <c r="I153" s="84" t="s">
        <v>361</v>
      </c>
      <c r="J153" s="84"/>
      <c r="K153" s="94">
        <v>5.2699999999992242</v>
      </c>
      <c r="L153" s="97" t="s">
        <v>176</v>
      </c>
      <c r="M153" s="98">
        <v>2.0499999999999997E-2</v>
      </c>
      <c r="N153" s="98">
        <v>6.1999999999942865E-3</v>
      </c>
      <c r="O153" s="94">
        <v>444806.54999999993</v>
      </c>
      <c r="P153" s="96">
        <v>110.18</v>
      </c>
      <c r="Q153" s="84"/>
      <c r="R153" s="94">
        <v>490.08786159399995</v>
      </c>
      <c r="S153" s="95">
        <v>8.8647674527521619E-4</v>
      </c>
      <c r="T153" s="95">
        <f t="shared" si="2"/>
        <v>1.9672109823425398E-3</v>
      </c>
      <c r="U153" s="95">
        <f>R153/'סכום נכסי הקרן'!$C$42</f>
        <v>3.7485177916963771E-4</v>
      </c>
    </row>
    <row r="154" spans="2:21">
      <c r="B154" s="87" t="s">
        <v>701</v>
      </c>
      <c r="C154" s="84" t="s">
        <v>702</v>
      </c>
      <c r="D154" s="97" t="s">
        <v>132</v>
      </c>
      <c r="E154" s="97" t="s">
        <v>357</v>
      </c>
      <c r="F154" s="84" t="s">
        <v>703</v>
      </c>
      <c r="G154" s="97" t="s">
        <v>418</v>
      </c>
      <c r="H154" s="84" t="s">
        <v>675</v>
      </c>
      <c r="I154" s="84" t="s">
        <v>172</v>
      </c>
      <c r="J154" s="84"/>
      <c r="K154" s="94">
        <v>2.1800903928612816</v>
      </c>
      <c r="L154" s="97" t="s">
        <v>176</v>
      </c>
      <c r="M154" s="98">
        <v>4.9500000000000002E-2</v>
      </c>
      <c r="N154" s="98">
        <v>6.8999884111716316E-3</v>
      </c>
      <c r="O154" s="94">
        <v>7.6509999999999989E-3</v>
      </c>
      <c r="P154" s="96">
        <v>113.58</v>
      </c>
      <c r="Q154" s="84"/>
      <c r="R154" s="94">
        <v>8.6289999999999982E-6</v>
      </c>
      <c r="S154" s="95">
        <v>1.2373746925034534E-11</v>
      </c>
      <c r="T154" s="95">
        <f t="shared" si="2"/>
        <v>3.4636776171976087E-11</v>
      </c>
      <c r="U154" s="95">
        <f>R154/'סכום נכסי הקרן'!$C$42</f>
        <v>6.6000328837656804E-12</v>
      </c>
    </row>
    <row r="155" spans="2:21">
      <c r="B155" s="87" t="s">
        <v>704</v>
      </c>
      <c r="C155" s="84" t="s">
        <v>705</v>
      </c>
      <c r="D155" s="97" t="s">
        <v>132</v>
      </c>
      <c r="E155" s="97" t="s">
        <v>357</v>
      </c>
      <c r="F155" s="84" t="s">
        <v>706</v>
      </c>
      <c r="G155" s="97" t="s">
        <v>203</v>
      </c>
      <c r="H155" s="84" t="s">
        <v>683</v>
      </c>
      <c r="I155" s="84" t="s">
        <v>361</v>
      </c>
      <c r="J155" s="84"/>
      <c r="K155" s="94">
        <v>0.27000000001002056</v>
      </c>
      <c r="L155" s="97" t="s">
        <v>176</v>
      </c>
      <c r="M155" s="98">
        <v>4.5999999999999999E-2</v>
      </c>
      <c r="N155" s="98">
        <v>5.8899999999486828E-2</v>
      </c>
      <c r="O155" s="94">
        <v>31414.717823999996</v>
      </c>
      <c r="P155" s="96">
        <v>104.83</v>
      </c>
      <c r="Q155" s="84"/>
      <c r="R155" s="94">
        <v>32.932047620999995</v>
      </c>
      <c r="S155" s="95">
        <v>1.4649612910987936E-4</v>
      </c>
      <c r="T155" s="95">
        <f t="shared" si="2"/>
        <v>1.3218912531387584E-4</v>
      </c>
      <c r="U155" s="95">
        <f>R155/'סכום נכסי הקרן'!$C$42</f>
        <v>2.5188619449337971E-5</v>
      </c>
    </row>
    <row r="156" spans="2:21">
      <c r="B156" s="87" t="s">
        <v>707</v>
      </c>
      <c r="C156" s="84" t="s">
        <v>708</v>
      </c>
      <c r="D156" s="97" t="s">
        <v>132</v>
      </c>
      <c r="E156" s="97" t="s">
        <v>357</v>
      </c>
      <c r="F156" s="84" t="s">
        <v>706</v>
      </c>
      <c r="G156" s="97" t="s">
        <v>203</v>
      </c>
      <c r="H156" s="84" t="s">
        <v>683</v>
      </c>
      <c r="I156" s="84" t="s">
        <v>361</v>
      </c>
      <c r="J156" s="84"/>
      <c r="K156" s="94">
        <v>2.7399999999986777</v>
      </c>
      <c r="L156" s="97" t="s">
        <v>176</v>
      </c>
      <c r="M156" s="98">
        <v>1.9799999999999998E-2</v>
      </c>
      <c r="N156" s="98">
        <v>4.5099999999975521E-2</v>
      </c>
      <c r="O156" s="94">
        <v>909758.70819899987</v>
      </c>
      <c r="P156" s="96">
        <v>94.75</v>
      </c>
      <c r="Q156" s="84"/>
      <c r="R156" s="94">
        <v>861.99637856099991</v>
      </c>
      <c r="S156" s="95">
        <v>1.2605529433244291E-3</v>
      </c>
      <c r="T156" s="95">
        <f t="shared" si="2"/>
        <v>3.460050483865028E-3</v>
      </c>
      <c r="U156" s="95">
        <f>R156/'סכום נכסי הקרן'!$C$42</f>
        <v>6.593121386243517E-4</v>
      </c>
    </row>
    <row r="157" spans="2:21">
      <c r="B157" s="87" t="s">
        <v>709</v>
      </c>
      <c r="C157" s="84" t="s">
        <v>710</v>
      </c>
      <c r="D157" s="97" t="s">
        <v>132</v>
      </c>
      <c r="E157" s="97" t="s">
        <v>357</v>
      </c>
      <c r="F157" s="84" t="s">
        <v>711</v>
      </c>
      <c r="G157" s="97" t="s">
        <v>679</v>
      </c>
      <c r="H157" s="84" t="s">
        <v>675</v>
      </c>
      <c r="I157" s="84" t="s">
        <v>172</v>
      </c>
      <c r="J157" s="84"/>
      <c r="K157" s="94">
        <v>3.4699946893255444</v>
      </c>
      <c r="L157" s="97" t="s">
        <v>176</v>
      </c>
      <c r="M157" s="98">
        <v>4.3400000000000001E-2</v>
      </c>
      <c r="N157" s="98">
        <v>8.9998229775181456E-3</v>
      </c>
      <c r="O157" s="94">
        <v>9.7859999999999978E-3</v>
      </c>
      <c r="P157" s="96">
        <v>113.14</v>
      </c>
      <c r="Q157" s="94">
        <v>2.6699999999999994E-7</v>
      </c>
      <c r="R157" s="94">
        <v>1.1297999999999999E-5</v>
      </c>
      <c r="S157" s="95">
        <v>6.3628123260650041E-12</v>
      </c>
      <c r="T157" s="95">
        <f t="shared" si="2"/>
        <v>4.5350132945994428E-11</v>
      </c>
      <c r="U157" s="95">
        <f>R157/'סכום נכסי הקרן'!$C$42</f>
        <v>8.6414615274985135E-12</v>
      </c>
    </row>
    <row r="158" spans="2:21">
      <c r="B158" s="87" t="s">
        <v>712</v>
      </c>
      <c r="C158" s="84" t="s">
        <v>713</v>
      </c>
      <c r="D158" s="97" t="s">
        <v>132</v>
      </c>
      <c r="E158" s="97" t="s">
        <v>357</v>
      </c>
      <c r="F158" s="84" t="s">
        <v>714</v>
      </c>
      <c r="G158" s="97" t="s">
        <v>418</v>
      </c>
      <c r="H158" s="84" t="s">
        <v>715</v>
      </c>
      <c r="I158" s="84" t="s">
        <v>172</v>
      </c>
      <c r="J158" s="84"/>
      <c r="K158" s="94">
        <v>3.4999154834347532</v>
      </c>
      <c r="L158" s="97" t="s">
        <v>176</v>
      </c>
      <c r="M158" s="98">
        <v>4.6500000000000007E-2</v>
      </c>
      <c r="N158" s="98">
        <v>1.1800202839756593E-2</v>
      </c>
      <c r="O158" s="94">
        <v>1.0230999999999999E-2</v>
      </c>
      <c r="P158" s="96">
        <v>115.3</v>
      </c>
      <c r="Q158" s="84"/>
      <c r="R158" s="94">
        <v>1.1832E-5</v>
      </c>
      <c r="S158" s="95">
        <v>1.4276703757350456E-11</v>
      </c>
      <c r="T158" s="95">
        <f t="shared" si="2"/>
        <v>4.7493607100106752E-11</v>
      </c>
      <c r="U158" s="95">
        <f>R158/'סכום נכסי הקרן'!$C$42</f>
        <v>9.0499002295417258E-12</v>
      </c>
    </row>
    <row r="159" spans="2:21">
      <c r="B159" s="87" t="s">
        <v>716</v>
      </c>
      <c r="C159" s="84" t="s">
        <v>717</v>
      </c>
      <c r="D159" s="97" t="s">
        <v>132</v>
      </c>
      <c r="E159" s="97" t="s">
        <v>357</v>
      </c>
      <c r="F159" s="84" t="s">
        <v>714</v>
      </c>
      <c r="G159" s="97" t="s">
        <v>418</v>
      </c>
      <c r="H159" s="84" t="s">
        <v>715</v>
      </c>
      <c r="I159" s="84" t="s">
        <v>172</v>
      </c>
      <c r="J159" s="84"/>
      <c r="K159" s="94">
        <v>0.26000000000243795</v>
      </c>
      <c r="L159" s="97" t="s">
        <v>176</v>
      </c>
      <c r="M159" s="98">
        <v>5.5999999999999994E-2</v>
      </c>
      <c r="N159" s="98">
        <v>-3.90000000003657E-3</v>
      </c>
      <c r="O159" s="94">
        <v>82148.698161999986</v>
      </c>
      <c r="P159" s="96">
        <v>109.85</v>
      </c>
      <c r="Q159" s="84"/>
      <c r="R159" s="94">
        <v>90.240347052999994</v>
      </c>
      <c r="S159" s="95">
        <v>1.2976037493207808E-3</v>
      </c>
      <c r="T159" s="95">
        <f t="shared" si="2"/>
        <v>3.6222444113526522E-4</v>
      </c>
      <c r="U159" s="95">
        <f>R159/'סכום נכסי הקרן'!$C$42</f>
        <v>6.9021816895611026E-5</v>
      </c>
    </row>
    <row r="160" spans="2:21">
      <c r="B160" s="87" t="s">
        <v>718</v>
      </c>
      <c r="C160" s="84" t="s">
        <v>719</v>
      </c>
      <c r="D160" s="97" t="s">
        <v>132</v>
      </c>
      <c r="E160" s="97" t="s">
        <v>357</v>
      </c>
      <c r="F160" s="84" t="s">
        <v>720</v>
      </c>
      <c r="G160" s="97" t="s">
        <v>418</v>
      </c>
      <c r="H160" s="84" t="s">
        <v>715</v>
      </c>
      <c r="I160" s="84" t="s">
        <v>172</v>
      </c>
      <c r="J160" s="84"/>
      <c r="K160" s="94">
        <v>0.82000000000320883</v>
      </c>
      <c r="L160" s="97" t="s">
        <v>176</v>
      </c>
      <c r="M160" s="98">
        <v>4.8000000000000001E-2</v>
      </c>
      <c r="N160" s="98">
        <v>0</v>
      </c>
      <c r="O160" s="94">
        <v>135371.80296499998</v>
      </c>
      <c r="P160" s="96">
        <v>105.9</v>
      </c>
      <c r="Q160" s="84"/>
      <c r="R160" s="94">
        <v>143.35874759699999</v>
      </c>
      <c r="S160" s="95">
        <v>9.6611886854192704E-4</v>
      </c>
      <c r="T160" s="95">
        <f t="shared" si="2"/>
        <v>5.7544151730352358E-4</v>
      </c>
      <c r="U160" s="95">
        <f>R160/'סכום נכסי הקרן'!$C$42</f>
        <v>1.0965030111434283E-4</v>
      </c>
    </row>
    <row r="161" spans="2:21">
      <c r="B161" s="87" t="s">
        <v>721</v>
      </c>
      <c r="C161" s="84" t="s">
        <v>722</v>
      </c>
      <c r="D161" s="97" t="s">
        <v>132</v>
      </c>
      <c r="E161" s="97" t="s">
        <v>357</v>
      </c>
      <c r="F161" s="84" t="s">
        <v>723</v>
      </c>
      <c r="G161" s="97" t="s">
        <v>418</v>
      </c>
      <c r="H161" s="84" t="s">
        <v>724</v>
      </c>
      <c r="I161" s="84" t="s">
        <v>361</v>
      </c>
      <c r="J161" s="84"/>
      <c r="K161" s="94">
        <v>0.88999999999616808</v>
      </c>
      <c r="L161" s="97" t="s">
        <v>176</v>
      </c>
      <c r="M161" s="98">
        <v>5.4000000000000006E-2</v>
      </c>
      <c r="N161" s="98">
        <v>0.03</v>
      </c>
      <c r="O161" s="94">
        <v>62218.79792099999</v>
      </c>
      <c r="P161" s="96">
        <v>104.86</v>
      </c>
      <c r="Q161" s="84"/>
      <c r="R161" s="94">
        <v>65.242633325</v>
      </c>
      <c r="S161" s="95">
        <v>1.7282999422499998E-3</v>
      </c>
      <c r="T161" s="95">
        <f t="shared" si="2"/>
        <v>2.6188370464113263E-4</v>
      </c>
      <c r="U161" s="95">
        <f>R161/'סכום נכסי הקרן'!$C$42</f>
        <v>4.9901903507760662E-5</v>
      </c>
    </row>
    <row r="162" spans="2:21">
      <c r="B162" s="87" t="s">
        <v>725</v>
      </c>
      <c r="C162" s="84" t="s">
        <v>726</v>
      </c>
      <c r="D162" s="97" t="s">
        <v>132</v>
      </c>
      <c r="E162" s="97" t="s">
        <v>357</v>
      </c>
      <c r="F162" s="84" t="s">
        <v>723</v>
      </c>
      <c r="G162" s="97" t="s">
        <v>418</v>
      </c>
      <c r="H162" s="84" t="s">
        <v>724</v>
      </c>
      <c r="I162" s="84" t="s">
        <v>361</v>
      </c>
      <c r="J162" s="84"/>
      <c r="K162" s="94">
        <v>1.9899999999991853</v>
      </c>
      <c r="L162" s="97" t="s">
        <v>176</v>
      </c>
      <c r="M162" s="98">
        <v>2.5000000000000001E-2</v>
      </c>
      <c r="N162" s="98">
        <v>5.0599999999953009E-2</v>
      </c>
      <c r="O162" s="94">
        <v>214546.85964999997</v>
      </c>
      <c r="P162" s="96">
        <v>97.23</v>
      </c>
      <c r="Q162" s="84"/>
      <c r="R162" s="94">
        <v>208.60391178299997</v>
      </c>
      <c r="S162" s="95">
        <v>5.5082639713236424E-4</v>
      </c>
      <c r="T162" s="95">
        <f t="shared" si="2"/>
        <v>8.3733538081196164E-4</v>
      </c>
      <c r="U162" s="95">
        <f>R162/'סכום נכסי הקרן'!$C$42</f>
        <v>1.595541403928561E-4</v>
      </c>
    </row>
    <row r="163" spans="2:21">
      <c r="B163" s="87" t="s">
        <v>727</v>
      </c>
      <c r="C163" s="84" t="s">
        <v>728</v>
      </c>
      <c r="D163" s="97" t="s">
        <v>132</v>
      </c>
      <c r="E163" s="97" t="s">
        <v>357</v>
      </c>
      <c r="F163" s="84" t="s">
        <v>729</v>
      </c>
      <c r="G163" s="97" t="s">
        <v>418</v>
      </c>
      <c r="H163" s="84" t="s">
        <v>730</v>
      </c>
      <c r="I163" s="84" t="s">
        <v>361</v>
      </c>
      <c r="J163" s="84"/>
      <c r="K163" s="94">
        <v>0.9900562040639862</v>
      </c>
      <c r="L163" s="97" t="s">
        <v>176</v>
      </c>
      <c r="M163" s="98">
        <v>0.05</v>
      </c>
      <c r="N163" s="98">
        <v>1.5899265023778645E-2</v>
      </c>
      <c r="O163" s="94">
        <v>4.4479999999999988E-3</v>
      </c>
      <c r="P163" s="96">
        <v>104.08</v>
      </c>
      <c r="Q163" s="94"/>
      <c r="R163" s="94">
        <v>4.6259999999999994E-6</v>
      </c>
      <c r="S163" s="95">
        <v>7.6855988758429319E-11</v>
      </c>
      <c r="T163" s="95">
        <f t="shared" si="2"/>
        <v>1.8568748009220235E-11</v>
      </c>
      <c r="U163" s="95">
        <f>R163/'סכום נכסי הקרן'!$C$42</f>
        <v>3.5382723514080474E-12</v>
      </c>
    </row>
    <row r="164" spans="2:21">
      <c r="B164" s="87" t="s">
        <v>731</v>
      </c>
      <c r="C164" s="84" t="s">
        <v>732</v>
      </c>
      <c r="D164" s="97" t="s">
        <v>132</v>
      </c>
      <c r="E164" s="97" t="s">
        <v>357</v>
      </c>
      <c r="F164" s="84" t="s">
        <v>733</v>
      </c>
      <c r="G164" s="97" t="s">
        <v>734</v>
      </c>
      <c r="H164" s="84" t="s">
        <v>735</v>
      </c>
      <c r="I164" s="84" t="s">
        <v>361</v>
      </c>
      <c r="J164" s="84"/>
      <c r="K164" s="94">
        <v>0.93999999999798378</v>
      </c>
      <c r="L164" s="97" t="s">
        <v>176</v>
      </c>
      <c r="M164" s="98">
        <v>4.9000000000000002E-2</v>
      </c>
      <c r="N164" s="98">
        <v>0</v>
      </c>
      <c r="O164" s="94">
        <v>333494.64833699993</v>
      </c>
      <c r="P164" s="96">
        <v>20.82</v>
      </c>
      <c r="Q164" s="84"/>
      <c r="R164" s="94">
        <v>69.43357048099999</v>
      </c>
      <c r="S164" s="95">
        <v>4.5975246717024158E-4</v>
      </c>
      <c r="T164" s="95">
        <f t="shared" si="2"/>
        <v>2.787061118984266E-4</v>
      </c>
      <c r="U164" s="95">
        <f>R164/'סכום נכסי הקרן'!$C$42</f>
        <v>5.3107410871695687E-5</v>
      </c>
    </row>
    <row r="165" spans="2:2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>
      <c r="B166" s="102" t="s">
        <v>50</v>
      </c>
      <c r="C166" s="82"/>
      <c r="D166" s="82"/>
      <c r="E166" s="82"/>
      <c r="F166" s="82"/>
      <c r="G166" s="82"/>
      <c r="H166" s="82"/>
      <c r="I166" s="82"/>
      <c r="J166" s="82"/>
      <c r="K166" s="91">
        <v>4.3065749379461602</v>
      </c>
      <c r="L166" s="82"/>
      <c r="M166" s="82"/>
      <c r="N166" s="104">
        <v>1.8913606006930577E-2</v>
      </c>
      <c r="O166" s="91"/>
      <c r="P166" s="93"/>
      <c r="Q166" s="91">
        <f>SUM(Q167:Q250)</f>
        <v>125.93046083499999</v>
      </c>
      <c r="R166" s="91">
        <v>36540.04778832</v>
      </c>
      <c r="S166" s="82"/>
      <c r="T166" s="92">
        <f t="shared" ref="T166:T229" si="3">R166/$R$11</f>
        <v>0.14667162551365742</v>
      </c>
      <c r="U166" s="92">
        <f>R166/'סכום נכסי הקרן'!$C$42</f>
        <v>2.7948257848798411E-2</v>
      </c>
    </row>
    <row r="167" spans="2:21">
      <c r="B167" s="87" t="s">
        <v>736</v>
      </c>
      <c r="C167" s="84" t="s">
        <v>737</v>
      </c>
      <c r="D167" s="97" t="s">
        <v>132</v>
      </c>
      <c r="E167" s="97" t="s">
        <v>357</v>
      </c>
      <c r="F167" s="84" t="s">
        <v>364</v>
      </c>
      <c r="G167" s="97" t="s">
        <v>365</v>
      </c>
      <c r="H167" s="84" t="s">
        <v>366</v>
      </c>
      <c r="I167" s="84" t="s">
        <v>172</v>
      </c>
      <c r="J167" s="84"/>
      <c r="K167" s="94">
        <v>0.79000000000186055</v>
      </c>
      <c r="L167" s="97" t="s">
        <v>176</v>
      </c>
      <c r="M167" s="98">
        <v>1.95E-2</v>
      </c>
      <c r="N167" s="98">
        <v>4.0000000000000001E-3</v>
      </c>
      <c r="O167" s="94">
        <v>288133.29506299994</v>
      </c>
      <c r="P167" s="96">
        <v>102.6</v>
      </c>
      <c r="Q167" s="84"/>
      <c r="R167" s="94">
        <v>295.62476075499995</v>
      </c>
      <c r="S167" s="95">
        <v>6.3094850583158635E-4</v>
      </c>
      <c r="T167" s="95">
        <f t="shared" si="3"/>
        <v>1.1866367677789912E-3</v>
      </c>
      <c r="U167" s="95">
        <f>R167/'סכום נכסי הקרן'!$C$42</f>
        <v>2.2611347111349658E-4</v>
      </c>
    </row>
    <row r="168" spans="2:21">
      <c r="B168" s="87" t="s">
        <v>738</v>
      </c>
      <c r="C168" s="84" t="s">
        <v>739</v>
      </c>
      <c r="D168" s="97" t="s">
        <v>132</v>
      </c>
      <c r="E168" s="97" t="s">
        <v>357</v>
      </c>
      <c r="F168" s="84" t="s">
        <v>412</v>
      </c>
      <c r="G168" s="97" t="s">
        <v>365</v>
      </c>
      <c r="H168" s="84" t="s">
        <v>366</v>
      </c>
      <c r="I168" s="84" t="s">
        <v>172</v>
      </c>
      <c r="J168" s="84"/>
      <c r="K168" s="94">
        <v>2.6200000000008732</v>
      </c>
      <c r="L168" s="97" t="s">
        <v>176</v>
      </c>
      <c r="M168" s="98">
        <v>1.8700000000000001E-2</v>
      </c>
      <c r="N168" s="98">
        <v>6.4999999999965528E-3</v>
      </c>
      <c r="O168" s="94">
        <v>415878.41080799996</v>
      </c>
      <c r="P168" s="96">
        <v>104.65</v>
      </c>
      <c r="Q168" s="84"/>
      <c r="R168" s="94">
        <v>435.21675925099987</v>
      </c>
      <c r="S168" s="95">
        <v>5.7370452587667258E-4</v>
      </c>
      <c r="T168" s="95">
        <f t="shared" si="3"/>
        <v>1.746958567211692E-3</v>
      </c>
      <c r="U168" s="95">
        <f>R168/'סכום נכסי הקרן'!$C$42</f>
        <v>3.3288271208975907E-4</v>
      </c>
    </row>
    <row r="169" spans="2:21">
      <c r="B169" s="87" t="s">
        <v>740</v>
      </c>
      <c r="C169" s="84" t="s">
        <v>741</v>
      </c>
      <c r="D169" s="97" t="s">
        <v>132</v>
      </c>
      <c r="E169" s="97" t="s">
        <v>357</v>
      </c>
      <c r="F169" s="84" t="s">
        <v>412</v>
      </c>
      <c r="G169" s="97" t="s">
        <v>365</v>
      </c>
      <c r="H169" s="84" t="s">
        <v>366</v>
      </c>
      <c r="I169" s="84" t="s">
        <v>172</v>
      </c>
      <c r="J169" s="84"/>
      <c r="K169" s="94">
        <v>5.3200000000007481</v>
      </c>
      <c r="L169" s="97" t="s">
        <v>176</v>
      </c>
      <c r="M169" s="98">
        <v>2.6800000000000001E-2</v>
      </c>
      <c r="N169" s="98">
        <v>9.6000000000080674E-3</v>
      </c>
      <c r="O169" s="94">
        <v>623082.02165999985</v>
      </c>
      <c r="P169" s="96">
        <v>111.41</v>
      </c>
      <c r="Q169" s="84"/>
      <c r="R169" s="94">
        <v>694.17568283899993</v>
      </c>
      <c r="S169" s="95">
        <v>8.1074943679198858E-4</v>
      </c>
      <c r="T169" s="95">
        <f t="shared" si="3"/>
        <v>2.7864187913458232E-3</v>
      </c>
      <c r="U169" s="95">
        <f>R169/'סכום נכסי הקרן'!$C$42</f>
        <v>5.3095171327475913E-4</v>
      </c>
    </row>
    <row r="170" spans="2:21">
      <c r="B170" s="87" t="s">
        <v>742</v>
      </c>
      <c r="C170" s="84" t="s">
        <v>743</v>
      </c>
      <c r="D170" s="97" t="s">
        <v>132</v>
      </c>
      <c r="E170" s="97" t="s">
        <v>357</v>
      </c>
      <c r="F170" s="84" t="s">
        <v>376</v>
      </c>
      <c r="G170" s="97" t="s">
        <v>365</v>
      </c>
      <c r="H170" s="84" t="s">
        <v>366</v>
      </c>
      <c r="I170" s="84" t="s">
        <v>172</v>
      </c>
      <c r="J170" s="84"/>
      <c r="K170" s="94">
        <v>5.3099999999998273</v>
      </c>
      <c r="L170" s="97" t="s">
        <v>176</v>
      </c>
      <c r="M170" s="98">
        <v>2.98E-2</v>
      </c>
      <c r="N170" s="98">
        <v>1.0499999999998006E-2</v>
      </c>
      <c r="O170" s="94">
        <v>674572.52018999984</v>
      </c>
      <c r="P170" s="96">
        <v>111.51</v>
      </c>
      <c r="Q170" s="84"/>
      <c r="R170" s="94">
        <v>752.21579472299993</v>
      </c>
      <c r="S170" s="95">
        <v>2.6535919170720708E-4</v>
      </c>
      <c r="T170" s="95">
        <f t="shared" si="3"/>
        <v>3.019391599819871E-3</v>
      </c>
      <c r="U170" s="95">
        <f>R170/'סכום נכסי הקרן'!$C$42</f>
        <v>5.7534464953757508E-4</v>
      </c>
    </row>
    <row r="171" spans="2:21">
      <c r="B171" s="87" t="s">
        <v>744</v>
      </c>
      <c r="C171" s="84" t="s">
        <v>745</v>
      </c>
      <c r="D171" s="97" t="s">
        <v>132</v>
      </c>
      <c r="E171" s="97" t="s">
        <v>357</v>
      </c>
      <c r="F171" s="84" t="s">
        <v>376</v>
      </c>
      <c r="G171" s="97" t="s">
        <v>365</v>
      </c>
      <c r="H171" s="84" t="s">
        <v>366</v>
      </c>
      <c r="I171" s="84" t="s">
        <v>172</v>
      </c>
      <c r="J171" s="84"/>
      <c r="K171" s="94">
        <v>2.6300000000019494</v>
      </c>
      <c r="L171" s="97" t="s">
        <v>176</v>
      </c>
      <c r="M171" s="98">
        <v>2.4700000000000003E-2</v>
      </c>
      <c r="N171" s="98">
        <v>7.3000000000066536E-3</v>
      </c>
      <c r="O171" s="94">
        <v>812965.09749699989</v>
      </c>
      <c r="P171" s="96">
        <v>105.38</v>
      </c>
      <c r="Q171" s="84"/>
      <c r="R171" s="94">
        <v>856.70258969099984</v>
      </c>
      <c r="S171" s="95">
        <v>2.440435207106684E-4</v>
      </c>
      <c r="T171" s="95">
        <f t="shared" si="3"/>
        <v>3.4388012336399858E-3</v>
      </c>
      <c r="U171" s="95">
        <f>R171/'סכום נכסי הקרן'!$C$42</f>
        <v>6.5526309694840851E-4</v>
      </c>
    </row>
    <row r="172" spans="2:21">
      <c r="B172" s="87" t="s">
        <v>746</v>
      </c>
      <c r="C172" s="84" t="s">
        <v>747</v>
      </c>
      <c r="D172" s="97" t="s">
        <v>132</v>
      </c>
      <c r="E172" s="97" t="s">
        <v>357</v>
      </c>
      <c r="F172" s="84" t="s">
        <v>748</v>
      </c>
      <c r="G172" s="97" t="s">
        <v>365</v>
      </c>
      <c r="H172" s="84" t="s">
        <v>360</v>
      </c>
      <c r="I172" s="84" t="s">
        <v>361</v>
      </c>
      <c r="J172" s="84"/>
      <c r="K172" s="94">
        <v>2.4499999999986657</v>
      </c>
      <c r="L172" s="97" t="s">
        <v>176</v>
      </c>
      <c r="M172" s="98">
        <v>2.07E-2</v>
      </c>
      <c r="N172" s="98">
        <v>6.800000000013723E-3</v>
      </c>
      <c r="O172" s="94">
        <v>251157.12401199996</v>
      </c>
      <c r="P172" s="96">
        <v>104.45</v>
      </c>
      <c r="Q172" s="84"/>
      <c r="R172" s="94">
        <v>262.33360812299998</v>
      </c>
      <c r="S172" s="95">
        <v>9.9090251441827783E-4</v>
      </c>
      <c r="T172" s="95">
        <f t="shared" si="3"/>
        <v>1.0530061961922866E-3</v>
      </c>
      <c r="U172" s="95">
        <f>R172/'סכום נכסי הקרן'!$C$42</f>
        <v>2.0065018427728587E-4</v>
      </c>
    </row>
    <row r="173" spans="2:21">
      <c r="B173" s="87" t="s">
        <v>749</v>
      </c>
      <c r="C173" s="84" t="s">
        <v>750</v>
      </c>
      <c r="D173" s="97" t="s">
        <v>132</v>
      </c>
      <c r="E173" s="97" t="s">
        <v>357</v>
      </c>
      <c r="F173" s="84" t="s">
        <v>751</v>
      </c>
      <c r="G173" s="97" t="s">
        <v>418</v>
      </c>
      <c r="H173" s="84" t="s">
        <v>366</v>
      </c>
      <c r="I173" s="84" t="s">
        <v>172</v>
      </c>
      <c r="J173" s="84"/>
      <c r="K173" s="94">
        <v>4.3799999999982688</v>
      </c>
      <c r="L173" s="97" t="s">
        <v>176</v>
      </c>
      <c r="M173" s="98">
        <v>1.44E-2</v>
      </c>
      <c r="N173" s="98">
        <v>8.0000000000000002E-3</v>
      </c>
      <c r="O173" s="94">
        <v>674159.56588011212</v>
      </c>
      <c r="P173" s="96">
        <v>102.79</v>
      </c>
      <c r="Q173" s="94"/>
      <c r="R173" s="94">
        <v>692.96853983999983</v>
      </c>
      <c r="S173" s="95">
        <v>7.9312881188117637E-4</v>
      </c>
      <c r="T173" s="95">
        <f t="shared" si="3"/>
        <v>2.7815733235205904E-3</v>
      </c>
      <c r="U173" s="95">
        <f>R173/'סכום נכסי הקרן'!$C$42</f>
        <v>5.3002841005436176E-4</v>
      </c>
    </row>
    <row r="174" spans="2:21">
      <c r="B174" s="87" t="s">
        <v>752</v>
      </c>
      <c r="C174" s="84" t="s">
        <v>753</v>
      </c>
      <c r="D174" s="97" t="s">
        <v>132</v>
      </c>
      <c r="E174" s="97" t="s">
        <v>357</v>
      </c>
      <c r="F174" s="84" t="s">
        <v>754</v>
      </c>
      <c r="G174" s="97" t="s">
        <v>755</v>
      </c>
      <c r="H174" s="84" t="s">
        <v>407</v>
      </c>
      <c r="I174" s="84" t="s">
        <v>172</v>
      </c>
      <c r="J174" s="84"/>
      <c r="K174" s="94">
        <v>0.75</v>
      </c>
      <c r="L174" s="97" t="s">
        <v>176</v>
      </c>
      <c r="M174" s="98">
        <v>4.8399999999999999E-2</v>
      </c>
      <c r="N174" s="98">
        <v>2.8000000000256409E-3</v>
      </c>
      <c r="O174" s="94">
        <v>59644.35386599999</v>
      </c>
      <c r="P174" s="96">
        <v>104.62</v>
      </c>
      <c r="Q174" s="84"/>
      <c r="R174" s="94">
        <v>62.399925727999992</v>
      </c>
      <c r="S174" s="95">
        <v>2.8402073269523804E-4</v>
      </c>
      <c r="T174" s="95">
        <f t="shared" si="3"/>
        <v>2.5047308617321453E-4</v>
      </c>
      <c r="U174" s="95">
        <f>R174/'סכום נכסי הקרן'!$C$42</f>
        <v>4.7727611745200624E-5</v>
      </c>
    </row>
    <row r="175" spans="2:21">
      <c r="B175" s="87" t="s">
        <v>756</v>
      </c>
      <c r="C175" s="84" t="s">
        <v>757</v>
      </c>
      <c r="D175" s="97" t="s">
        <v>132</v>
      </c>
      <c r="E175" s="97" t="s">
        <v>357</v>
      </c>
      <c r="F175" s="84" t="s">
        <v>412</v>
      </c>
      <c r="G175" s="97" t="s">
        <v>365</v>
      </c>
      <c r="H175" s="84" t="s">
        <v>407</v>
      </c>
      <c r="I175" s="84" t="s">
        <v>172</v>
      </c>
      <c r="J175" s="84"/>
      <c r="K175" s="94">
        <v>1.6299999999961097</v>
      </c>
      <c r="L175" s="97" t="s">
        <v>176</v>
      </c>
      <c r="M175" s="98">
        <v>6.4000000000000001E-2</v>
      </c>
      <c r="N175" s="98">
        <v>5.8999999999993181E-3</v>
      </c>
      <c r="O175" s="94">
        <v>262285.72183699993</v>
      </c>
      <c r="P175" s="96">
        <v>111.72</v>
      </c>
      <c r="Q175" s="84"/>
      <c r="R175" s="94">
        <v>293.02559867799994</v>
      </c>
      <c r="S175" s="95">
        <v>1.0746684114569245E-3</v>
      </c>
      <c r="T175" s="95">
        <f t="shared" si="3"/>
        <v>1.1762037401864848E-3</v>
      </c>
      <c r="U175" s="95">
        <f>R175/'סכום נכסי הקרן'!$C$42</f>
        <v>2.2412545915632463E-4</v>
      </c>
    </row>
    <row r="176" spans="2:21">
      <c r="B176" s="87" t="s">
        <v>758</v>
      </c>
      <c r="C176" s="84" t="s">
        <v>759</v>
      </c>
      <c r="D176" s="97" t="s">
        <v>132</v>
      </c>
      <c r="E176" s="97" t="s">
        <v>357</v>
      </c>
      <c r="F176" s="84" t="s">
        <v>426</v>
      </c>
      <c r="G176" s="97" t="s">
        <v>418</v>
      </c>
      <c r="H176" s="84" t="s">
        <v>407</v>
      </c>
      <c r="I176" s="84" t="s">
        <v>172</v>
      </c>
      <c r="J176" s="84"/>
      <c r="K176" s="94">
        <v>3.6599999999988095</v>
      </c>
      <c r="L176" s="97" t="s">
        <v>176</v>
      </c>
      <c r="M176" s="98">
        <v>1.6299999999999999E-2</v>
      </c>
      <c r="N176" s="98">
        <v>7.7999999999947391E-3</v>
      </c>
      <c r="O176" s="94">
        <v>697674.30534899991</v>
      </c>
      <c r="P176" s="96">
        <v>103.55</v>
      </c>
      <c r="Q176" s="84"/>
      <c r="R176" s="94">
        <v>722.44174317099987</v>
      </c>
      <c r="S176" s="95">
        <v>1.2800071650549026E-3</v>
      </c>
      <c r="T176" s="95">
        <f t="shared" si="3"/>
        <v>2.8998786598106573E-3</v>
      </c>
      <c r="U176" s="95">
        <f>R176/'סכום נכסי הקרן'!$C$42</f>
        <v>5.525714754355777E-4</v>
      </c>
    </row>
    <row r="177" spans="2:21">
      <c r="B177" s="87" t="s">
        <v>760</v>
      </c>
      <c r="C177" s="84" t="s">
        <v>761</v>
      </c>
      <c r="D177" s="97" t="s">
        <v>132</v>
      </c>
      <c r="E177" s="97" t="s">
        <v>357</v>
      </c>
      <c r="F177" s="84" t="s">
        <v>396</v>
      </c>
      <c r="G177" s="97" t="s">
        <v>365</v>
      </c>
      <c r="H177" s="84" t="s">
        <v>407</v>
      </c>
      <c r="I177" s="84" t="s">
        <v>172</v>
      </c>
      <c r="J177" s="84"/>
      <c r="K177" s="94">
        <v>0.99000000000139288</v>
      </c>
      <c r="L177" s="97" t="s">
        <v>176</v>
      </c>
      <c r="M177" s="98">
        <v>6.0999999999999999E-2</v>
      </c>
      <c r="N177" s="98">
        <v>3.1000000000034823E-3</v>
      </c>
      <c r="O177" s="94">
        <v>422243.64930999995</v>
      </c>
      <c r="P177" s="96">
        <v>108.82</v>
      </c>
      <c r="Q177" s="84"/>
      <c r="R177" s="94">
        <v>459.48553926399995</v>
      </c>
      <c r="S177" s="95">
        <v>6.1623067474457375E-4</v>
      </c>
      <c r="T177" s="95">
        <f t="shared" si="3"/>
        <v>1.8443733662935333E-3</v>
      </c>
      <c r="U177" s="95">
        <f>R177/'סכום נכסי הקרן'!$C$42</f>
        <v>3.5144508851051189E-4</v>
      </c>
    </row>
    <row r="178" spans="2:21">
      <c r="B178" s="87" t="s">
        <v>762</v>
      </c>
      <c r="C178" s="84" t="s">
        <v>763</v>
      </c>
      <c r="D178" s="97" t="s">
        <v>132</v>
      </c>
      <c r="E178" s="97" t="s">
        <v>357</v>
      </c>
      <c r="F178" s="84" t="s">
        <v>764</v>
      </c>
      <c r="G178" s="97" t="s">
        <v>765</v>
      </c>
      <c r="H178" s="84" t="s">
        <v>407</v>
      </c>
      <c r="I178" s="84" t="s">
        <v>172</v>
      </c>
      <c r="J178" s="84"/>
      <c r="K178" s="94">
        <v>5.1299999999981409</v>
      </c>
      <c r="L178" s="97" t="s">
        <v>176</v>
      </c>
      <c r="M178" s="98">
        <v>2.6099999999999998E-2</v>
      </c>
      <c r="N178" s="98">
        <v>9.3999999999987167E-3</v>
      </c>
      <c r="O178" s="94">
        <v>569983.43994899991</v>
      </c>
      <c r="P178" s="96">
        <v>109.49</v>
      </c>
      <c r="Q178" s="84"/>
      <c r="R178" s="94">
        <v>624.0748684319999</v>
      </c>
      <c r="S178" s="95">
        <v>9.4507063356225691E-4</v>
      </c>
      <c r="T178" s="95">
        <f t="shared" si="3"/>
        <v>2.5050343646349066E-3</v>
      </c>
      <c r="U178" s="95">
        <f>R178/'סכום נכסי הקרן'!$C$42</f>
        <v>4.773339498879292E-4</v>
      </c>
    </row>
    <row r="179" spans="2:21">
      <c r="B179" s="87" t="s">
        <v>766</v>
      </c>
      <c r="C179" s="84" t="s">
        <v>767</v>
      </c>
      <c r="D179" s="97" t="s">
        <v>132</v>
      </c>
      <c r="E179" s="97" t="s">
        <v>357</v>
      </c>
      <c r="F179" s="84" t="s">
        <v>457</v>
      </c>
      <c r="G179" s="97" t="s">
        <v>418</v>
      </c>
      <c r="H179" s="84" t="s">
        <v>458</v>
      </c>
      <c r="I179" s="84" t="s">
        <v>172</v>
      </c>
      <c r="J179" s="84"/>
      <c r="K179" s="94">
        <v>3.9000000000007398</v>
      </c>
      <c r="L179" s="97" t="s">
        <v>176</v>
      </c>
      <c r="M179" s="98">
        <v>3.39E-2</v>
      </c>
      <c r="N179" s="98">
        <v>1.1100000000006662E-2</v>
      </c>
      <c r="O179" s="94">
        <v>846756.68280599976</v>
      </c>
      <c r="P179" s="96">
        <v>111.66</v>
      </c>
      <c r="Q179" s="84"/>
      <c r="R179" s="94">
        <v>945.48851206699987</v>
      </c>
      <c r="S179" s="95">
        <v>7.8026780072923917E-4</v>
      </c>
      <c r="T179" s="95">
        <f t="shared" si="3"/>
        <v>3.7951876191493097E-3</v>
      </c>
      <c r="U179" s="95">
        <f>R179/'סכום נכסי הקרן'!$C$42</f>
        <v>7.2317247315620411E-4</v>
      </c>
    </row>
    <row r="180" spans="2:21">
      <c r="B180" s="87" t="s">
        <v>768</v>
      </c>
      <c r="C180" s="84" t="s">
        <v>769</v>
      </c>
      <c r="D180" s="97" t="s">
        <v>132</v>
      </c>
      <c r="E180" s="97" t="s">
        <v>357</v>
      </c>
      <c r="F180" s="84" t="s">
        <v>371</v>
      </c>
      <c r="G180" s="97" t="s">
        <v>365</v>
      </c>
      <c r="H180" s="84" t="s">
        <v>458</v>
      </c>
      <c r="I180" s="84" t="s">
        <v>172</v>
      </c>
      <c r="J180" s="84"/>
      <c r="K180" s="94">
        <v>1.3400000000003092</v>
      </c>
      <c r="L180" s="97" t="s">
        <v>176</v>
      </c>
      <c r="M180" s="98">
        <v>1.67E-2</v>
      </c>
      <c r="N180" s="98">
        <v>7.5000000000022739E-3</v>
      </c>
      <c r="O180" s="94">
        <v>1083848.2550299997</v>
      </c>
      <c r="P180" s="96">
        <v>101.39</v>
      </c>
      <c r="Q180" s="84"/>
      <c r="R180" s="94">
        <v>1098.913782649</v>
      </c>
      <c r="S180" s="95">
        <v>1.3378444741895654E-3</v>
      </c>
      <c r="T180" s="95">
        <f t="shared" si="3"/>
        <v>4.4110361249174879E-3</v>
      </c>
      <c r="U180" s="95">
        <f>R180/'סכום נכסי הקרן'!$C$42</f>
        <v>8.4052232030440769E-4</v>
      </c>
    </row>
    <row r="181" spans="2:21">
      <c r="B181" s="87" t="s">
        <v>770</v>
      </c>
      <c r="C181" s="84" t="s">
        <v>771</v>
      </c>
      <c r="D181" s="97" t="s">
        <v>132</v>
      </c>
      <c r="E181" s="97" t="s">
        <v>357</v>
      </c>
      <c r="F181" s="84" t="s">
        <v>474</v>
      </c>
      <c r="G181" s="97" t="s">
        <v>418</v>
      </c>
      <c r="H181" s="84" t="s">
        <v>452</v>
      </c>
      <c r="I181" s="84" t="s">
        <v>361</v>
      </c>
      <c r="J181" s="84"/>
      <c r="K181" s="94">
        <v>6.8200000000003138</v>
      </c>
      <c r="L181" s="97" t="s">
        <v>176</v>
      </c>
      <c r="M181" s="98">
        <v>2.5499999999999998E-2</v>
      </c>
      <c r="N181" s="98">
        <v>1.7900000000001047E-2</v>
      </c>
      <c r="O181" s="94">
        <v>1803282.8754749997</v>
      </c>
      <c r="P181" s="96">
        <v>105.9</v>
      </c>
      <c r="Q181" s="84"/>
      <c r="R181" s="94">
        <v>1909.6766252199998</v>
      </c>
      <c r="S181" s="95">
        <v>2.1594919337426179E-3</v>
      </c>
      <c r="T181" s="95">
        <f t="shared" si="3"/>
        <v>7.6654353724185664E-3</v>
      </c>
      <c r="U181" s="95">
        <f>R181/'סכום נכסי הקרן'!$C$42</f>
        <v>1.4606476444328045E-3</v>
      </c>
    </row>
    <row r="182" spans="2:21">
      <c r="B182" s="87" t="s">
        <v>772</v>
      </c>
      <c r="C182" s="84" t="s">
        <v>773</v>
      </c>
      <c r="D182" s="97" t="s">
        <v>132</v>
      </c>
      <c r="E182" s="97" t="s">
        <v>357</v>
      </c>
      <c r="F182" s="84" t="s">
        <v>774</v>
      </c>
      <c r="G182" s="97" t="s">
        <v>418</v>
      </c>
      <c r="H182" s="84" t="s">
        <v>452</v>
      </c>
      <c r="I182" s="84" t="s">
        <v>361</v>
      </c>
      <c r="J182" s="84"/>
      <c r="K182" s="94">
        <v>4.1599997562716613</v>
      </c>
      <c r="L182" s="97" t="s">
        <v>176</v>
      </c>
      <c r="M182" s="98">
        <v>3.15E-2</v>
      </c>
      <c r="N182" s="98">
        <v>3.4399998375144403E-2</v>
      </c>
      <c r="O182" s="94">
        <v>6.8499999999999993E-3</v>
      </c>
      <c r="P182" s="96">
        <v>99.21</v>
      </c>
      <c r="Q182" s="84"/>
      <c r="R182" s="94">
        <v>4.4311629999999992E-3</v>
      </c>
      <c r="S182" s="95">
        <v>2.9342091412180239E-11</v>
      </c>
      <c r="T182" s="95">
        <f t="shared" si="3"/>
        <v>1.7786672964716893E-8</v>
      </c>
      <c r="U182" s="95">
        <f>R182/'סכום נכסי הקרן'!$C$42</f>
        <v>3.3892480604155504E-9</v>
      </c>
    </row>
    <row r="183" spans="2:21">
      <c r="B183" s="87" t="s">
        <v>775</v>
      </c>
      <c r="C183" s="84" t="s">
        <v>776</v>
      </c>
      <c r="D183" s="97" t="s">
        <v>132</v>
      </c>
      <c r="E183" s="97" t="s">
        <v>357</v>
      </c>
      <c r="F183" s="84" t="s">
        <v>477</v>
      </c>
      <c r="G183" s="97" t="s">
        <v>365</v>
      </c>
      <c r="H183" s="84" t="s">
        <v>452</v>
      </c>
      <c r="I183" s="84" t="s">
        <v>361</v>
      </c>
      <c r="J183" s="84"/>
      <c r="K183" s="94">
        <v>0.50999999999802603</v>
      </c>
      <c r="L183" s="97" t="s">
        <v>176</v>
      </c>
      <c r="M183" s="98">
        <v>1.2E-2</v>
      </c>
      <c r="N183" s="98">
        <v>3.4999999999970094E-3</v>
      </c>
      <c r="O183" s="94">
        <v>165981.64530599996</v>
      </c>
      <c r="P183" s="96">
        <v>100.42</v>
      </c>
      <c r="Q183" s="94">
        <v>0.50204470299999993</v>
      </c>
      <c r="R183" s="94">
        <v>167.18081288299999</v>
      </c>
      <c r="S183" s="95">
        <v>5.5327215101999983E-4</v>
      </c>
      <c r="T183" s="95">
        <f t="shared" si="3"/>
        <v>6.7106320501535382E-4</v>
      </c>
      <c r="U183" s="95">
        <f>R183/'סכום נכסי הקרן'!$C$42</f>
        <v>1.2787100041284938E-4</v>
      </c>
    </row>
    <row r="184" spans="2:21">
      <c r="B184" s="87" t="s">
        <v>777</v>
      </c>
      <c r="C184" s="84" t="s">
        <v>778</v>
      </c>
      <c r="D184" s="97" t="s">
        <v>132</v>
      </c>
      <c r="E184" s="97" t="s">
        <v>357</v>
      </c>
      <c r="F184" s="84" t="s">
        <v>488</v>
      </c>
      <c r="G184" s="97" t="s">
        <v>489</v>
      </c>
      <c r="H184" s="84" t="s">
        <v>458</v>
      </c>
      <c r="I184" s="84" t="s">
        <v>172</v>
      </c>
      <c r="J184" s="84"/>
      <c r="K184" s="94">
        <v>2.7400000000005447</v>
      </c>
      <c r="L184" s="97" t="s">
        <v>176</v>
      </c>
      <c r="M184" s="98">
        <v>4.8000000000000001E-2</v>
      </c>
      <c r="N184" s="98">
        <v>7.1000000000023319E-3</v>
      </c>
      <c r="O184" s="94">
        <v>1354020.6043209997</v>
      </c>
      <c r="P184" s="96">
        <v>114.04</v>
      </c>
      <c r="Q184" s="84"/>
      <c r="R184" s="94">
        <v>1544.1251422839998</v>
      </c>
      <c r="S184" s="95">
        <v>6.585536188397933E-4</v>
      </c>
      <c r="T184" s="95">
        <f t="shared" si="3"/>
        <v>6.1981129835220351E-3</v>
      </c>
      <c r="U184" s="95">
        <f>R184/'סכום נכסי הקרן'!$C$42</f>
        <v>1.1810495672411358E-3</v>
      </c>
    </row>
    <row r="185" spans="2:21">
      <c r="B185" s="87" t="s">
        <v>779</v>
      </c>
      <c r="C185" s="84" t="s">
        <v>780</v>
      </c>
      <c r="D185" s="97" t="s">
        <v>132</v>
      </c>
      <c r="E185" s="97" t="s">
        <v>357</v>
      </c>
      <c r="F185" s="84" t="s">
        <v>488</v>
      </c>
      <c r="G185" s="97" t="s">
        <v>489</v>
      </c>
      <c r="H185" s="84" t="s">
        <v>458</v>
      </c>
      <c r="I185" s="84" t="s">
        <v>172</v>
      </c>
      <c r="J185" s="84"/>
      <c r="K185" s="94">
        <v>1.3899999999941008</v>
      </c>
      <c r="L185" s="97" t="s">
        <v>176</v>
      </c>
      <c r="M185" s="98">
        <v>4.4999999999999998E-2</v>
      </c>
      <c r="N185" s="98">
        <v>5.4999999999102269E-3</v>
      </c>
      <c r="O185" s="94">
        <v>36801.21225199999</v>
      </c>
      <c r="P185" s="96">
        <v>105.94</v>
      </c>
      <c r="Q185" s="84"/>
      <c r="R185" s="94">
        <v>38.987204256999988</v>
      </c>
      <c r="S185" s="95">
        <v>6.1283467084535074E-5</v>
      </c>
      <c r="T185" s="95">
        <f t="shared" si="3"/>
        <v>1.5649450311980788E-4</v>
      </c>
      <c r="U185" s="95">
        <f>R185/'סכום נכסי הקרן'!$C$42</f>
        <v>2.9820005810903847E-5</v>
      </c>
    </row>
    <row r="186" spans="2:21">
      <c r="B186" s="87" t="s">
        <v>781</v>
      </c>
      <c r="C186" s="84" t="s">
        <v>782</v>
      </c>
      <c r="D186" s="97" t="s">
        <v>132</v>
      </c>
      <c r="E186" s="97" t="s">
        <v>357</v>
      </c>
      <c r="F186" s="84" t="s">
        <v>783</v>
      </c>
      <c r="G186" s="97" t="s">
        <v>169</v>
      </c>
      <c r="H186" s="84" t="s">
        <v>458</v>
      </c>
      <c r="I186" s="84" t="s">
        <v>172</v>
      </c>
      <c r="J186" s="84"/>
      <c r="K186" s="94">
        <v>2.6199999999997012</v>
      </c>
      <c r="L186" s="97" t="s">
        <v>176</v>
      </c>
      <c r="M186" s="98">
        <v>1.49E-2</v>
      </c>
      <c r="N186" s="98">
        <v>7.2999999999973832E-3</v>
      </c>
      <c r="O186" s="94">
        <v>520780.82536699995</v>
      </c>
      <c r="P186" s="96">
        <v>102.67</v>
      </c>
      <c r="Q186" s="84"/>
      <c r="R186" s="94">
        <v>534.68569331799984</v>
      </c>
      <c r="S186" s="95">
        <v>4.8303950010527452E-4</v>
      </c>
      <c r="T186" s="95">
        <f t="shared" si="3"/>
        <v>2.1462265247205255E-3</v>
      </c>
      <c r="U186" s="95">
        <f>R186/'סכום נכסי הקרן'!$C$42</f>
        <v>4.0896316587992252E-4</v>
      </c>
    </row>
    <row r="187" spans="2:21">
      <c r="B187" s="87" t="s">
        <v>784</v>
      </c>
      <c r="C187" s="84" t="s">
        <v>785</v>
      </c>
      <c r="D187" s="97" t="s">
        <v>132</v>
      </c>
      <c r="E187" s="97" t="s">
        <v>357</v>
      </c>
      <c r="F187" s="84" t="s">
        <v>786</v>
      </c>
      <c r="G187" s="97" t="s">
        <v>538</v>
      </c>
      <c r="H187" s="84" t="s">
        <v>452</v>
      </c>
      <c r="I187" s="84" t="s">
        <v>361</v>
      </c>
      <c r="J187" s="84"/>
      <c r="K187" s="94">
        <v>2.9299999998766513</v>
      </c>
      <c r="L187" s="97" t="s">
        <v>176</v>
      </c>
      <c r="M187" s="98">
        <v>2.4500000000000001E-2</v>
      </c>
      <c r="N187" s="98">
        <v>8.7999999993745703E-3</v>
      </c>
      <c r="O187" s="94">
        <v>5501.3318259999996</v>
      </c>
      <c r="P187" s="96">
        <v>104.63</v>
      </c>
      <c r="Q187" s="94"/>
      <c r="R187" s="94">
        <v>5.7560434469999988</v>
      </c>
      <c r="S187" s="95">
        <v>3.5070217969199226E-6</v>
      </c>
      <c r="T187" s="95">
        <f t="shared" si="3"/>
        <v>2.3104738499236147E-5</v>
      </c>
      <c r="U187" s="95">
        <f>R187/'סכום נכסי הקרן'!$C$42</f>
        <v>4.4026047086086403E-6</v>
      </c>
    </row>
    <row r="188" spans="2:21">
      <c r="B188" s="87" t="s">
        <v>787</v>
      </c>
      <c r="C188" s="84" t="s">
        <v>788</v>
      </c>
      <c r="D188" s="97" t="s">
        <v>132</v>
      </c>
      <c r="E188" s="97" t="s">
        <v>357</v>
      </c>
      <c r="F188" s="84" t="s">
        <v>371</v>
      </c>
      <c r="G188" s="97" t="s">
        <v>365</v>
      </c>
      <c r="H188" s="84" t="s">
        <v>452</v>
      </c>
      <c r="I188" s="84" t="s">
        <v>361</v>
      </c>
      <c r="J188" s="84"/>
      <c r="K188" s="94">
        <v>1.3000000000071228</v>
      </c>
      <c r="L188" s="97" t="s">
        <v>176</v>
      </c>
      <c r="M188" s="98">
        <v>3.2500000000000001E-2</v>
      </c>
      <c r="N188" s="98">
        <v>1.4499999999988128E-2</v>
      </c>
      <c r="O188" s="94">
        <f>82336.43565/50000</f>
        <v>1.6467287129999999</v>
      </c>
      <c r="P188" s="96">
        <v>5115500</v>
      </c>
      <c r="Q188" s="94"/>
      <c r="R188" s="94">
        <v>84.238405557999982</v>
      </c>
      <c r="S188" s="95">
        <f>444.701245746692%/50000</f>
        <v>8.8940249149338407E-5</v>
      </c>
      <c r="T188" s="95">
        <f t="shared" si="3"/>
        <v>3.3813266872135731E-4</v>
      </c>
      <c r="U188" s="95">
        <f>R188/'סכום נכסי הקרן'!$C$42</f>
        <v>6.4431133011796232E-5</v>
      </c>
    </row>
    <row r="189" spans="2:21">
      <c r="B189" s="87" t="s">
        <v>789</v>
      </c>
      <c r="C189" s="84" t="s">
        <v>790</v>
      </c>
      <c r="D189" s="97" t="s">
        <v>132</v>
      </c>
      <c r="E189" s="97" t="s">
        <v>357</v>
      </c>
      <c r="F189" s="84" t="s">
        <v>371</v>
      </c>
      <c r="G189" s="97" t="s">
        <v>365</v>
      </c>
      <c r="H189" s="84" t="s">
        <v>458</v>
      </c>
      <c r="I189" s="84" t="s">
        <v>172</v>
      </c>
      <c r="J189" s="84"/>
      <c r="K189" s="94">
        <v>0.85999999999950194</v>
      </c>
      <c r="L189" s="97" t="s">
        <v>176</v>
      </c>
      <c r="M189" s="98">
        <v>2.2700000000000001E-2</v>
      </c>
      <c r="N189" s="98">
        <v>4.2999999999975098E-3</v>
      </c>
      <c r="O189" s="94">
        <v>78898.601074999984</v>
      </c>
      <c r="P189" s="96">
        <v>101.84</v>
      </c>
      <c r="Q189" s="84"/>
      <c r="R189" s="94">
        <v>80.350337213999993</v>
      </c>
      <c r="S189" s="95">
        <v>7.8898679973679958E-5</v>
      </c>
      <c r="T189" s="95">
        <f t="shared" si="3"/>
        <v>3.2252597582849911E-4</v>
      </c>
      <c r="U189" s="95">
        <f>R189/'סכום נכסי הקרן'!$C$42</f>
        <v>6.1457279850974782E-5</v>
      </c>
    </row>
    <row r="190" spans="2:21">
      <c r="B190" s="87" t="s">
        <v>791</v>
      </c>
      <c r="C190" s="84" t="s">
        <v>792</v>
      </c>
      <c r="D190" s="97" t="s">
        <v>132</v>
      </c>
      <c r="E190" s="97" t="s">
        <v>357</v>
      </c>
      <c r="F190" s="84" t="s">
        <v>793</v>
      </c>
      <c r="G190" s="97" t="s">
        <v>418</v>
      </c>
      <c r="H190" s="84" t="s">
        <v>452</v>
      </c>
      <c r="I190" s="84" t="s">
        <v>361</v>
      </c>
      <c r="J190" s="84"/>
      <c r="K190" s="94">
        <v>3.5400000000027836</v>
      </c>
      <c r="L190" s="97" t="s">
        <v>176</v>
      </c>
      <c r="M190" s="98">
        <v>3.3799999999999997E-2</v>
      </c>
      <c r="N190" s="98">
        <v>2.4200000000021652E-2</v>
      </c>
      <c r="O190" s="94">
        <v>372036.23400499992</v>
      </c>
      <c r="P190" s="96">
        <v>104.28</v>
      </c>
      <c r="Q190" s="84"/>
      <c r="R190" s="94">
        <v>387.95938489799994</v>
      </c>
      <c r="S190" s="95">
        <v>4.5451808549849782E-4</v>
      </c>
      <c r="T190" s="95">
        <f t="shared" si="3"/>
        <v>1.5572676299141902E-3</v>
      </c>
      <c r="U190" s="95">
        <f>R190/'סכום נכסי הקרן'!$C$42</f>
        <v>2.9673713036183877E-4</v>
      </c>
    </row>
    <row r="191" spans="2:21">
      <c r="B191" s="87" t="s">
        <v>794</v>
      </c>
      <c r="C191" s="84" t="s">
        <v>795</v>
      </c>
      <c r="D191" s="97" t="s">
        <v>132</v>
      </c>
      <c r="E191" s="97" t="s">
        <v>357</v>
      </c>
      <c r="F191" s="84" t="s">
        <v>629</v>
      </c>
      <c r="G191" s="97" t="s">
        <v>485</v>
      </c>
      <c r="H191" s="84" t="s">
        <v>458</v>
      </c>
      <c r="I191" s="84" t="s">
        <v>172</v>
      </c>
      <c r="J191" s="84"/>
      <c r="K191" s="94">
        <v>4.0399999999892158</v>
      </c>
      <c r="L191" s="97" t="s">
        <v>176</v>
      </c>
      <c r="M191" s="98">
        <v>3.85E-2</v>
      </c>
      <c r="N191" s="98">
        <v>1.1399999999959559E-2</v>
      </c>
      <c r="O191" s="94">
        <v>79430.662455999991</v>
      </c>
      <c r="P191" s="96">
        <v>112.07</v>
      </c>
      <c r="Q191" s="84"/>
      <c r="R191" s="94">
        <v>89.017940723999985</v>
      </c>
      <c r="S191" s="95">
        <v>1.9915869743324864E-4</v>
      </c>
      <c r="T191" s="95">
        <f t="shared" si="3"/>
        <v>3.5731770635617376E-4</v>
      </c>
      <c r="U191" s="95">
        <f>R191/'סכום נכסי הקרן'!$C$42</f>
        <v>6.8086839265674371E-5</v>
      </c>
    </row>
    <row r="192" spans="2:21">
      <c r="B192" s="87" t="s">
        <v>796</v>
      </c>
      <c r="C192" s="84" t="s">
        <v>797</v>
      </c>
      <c r="D192" s="97" t="s">
        <v>132</v>
      </c>
      <c r="E192" s="97" t="s">
        <v>357</v>
      </c>
      <c r="F192" s="84" t="s">
        <v>534</v>
      </c>
      <c r="G192" s="97" t="s">
        <v>163</v>
      </c>
      <c r="H192" s="84" t="s">
        <v>452</v>
      </c>
      <c r="I192" s="84" t="s">
        <v>361</v>
      </c>
      <c r="J192" s="84"/>
      <c r="K192" s="94">
        <v>5.099999999996105</v>
      </c>
      <c r="L192" s="97" t="s">
        <v>176</v>
      </c>
      <c r="M192" s="98">
        <v>5.0900000000000001E-2</v>
      </c>
      <c r="N192" s="98">
        <v>1.2799999999988312E-2</v>
      </c>
      <c r="O192" s="94">
        <v>523062.9242319999</v>
      </c>
      <c r="P192" s="96">
        <v>119.85</v>
      </c>
      <c r="Q192" s="94">
        <v>81.592584910999989</v>
      </c>
      <c r="R192" s="94">
        <v>718.86628572799998</v>
      </c>
      <c r="S192" s="95">
        <v>5.5729545779339268E-4</v>
      </c>
      <c r="T192" s="95">
        <f t="shared" si="3"/>
        <v>2.8855267859938054E-3</v>
      </c>
      <c r="U192" s="95">
        <f>R192/'סכום נכסי הקרן'!$C$42</f>
        <v>5.4983672787522271E-4</v>
      </c>
    </row>
    <row r="193" spans="2:21">
      <c r="B193" s="87" t="s">
        <v>798</v>
      </c>
      <c r="C193" s="84" t="s">
        <v>799</v>
      </c>
      <c r="D193" s="97" t="s">
        <v>132</v>
      </c>
      <c r="E193" s="97" t="s">
        <v>357</v>
      </c>
      <c r="F193" s="84" t="s">
        <v>800</v>
      </c>
      <c r="G193" s="97" t="s">
        <v>755</v>
      </c>
      <c r="H193" s="84" t="s">
        <v>452</v>
      </c>
      <c r="I193" s="84" t="s">
        <v>361</v>
      </c>
      <c r="J193" s="84"/>
      <c r="K193" s="94">
        <v>0.76000000017318581</v>
      </c>
      <c r="L193" s="97" t="s">
        <v>176</v>
      </c>
      <c r="M193" s="98">
        <v>4.0999999999999995E-2</v>
      </c>
      <c r="N193" s="98">
        <v>3.2000000012988939E-3</v>
      </c>
      <c r="O193" s="94">
        <v>2668.8393890000002</v>
      </c>
      <c r="P193" s="96">
        <v>103.85</v>
      </c>
      <c r="Q193" s="84"/>
      <c r="R193" s="94">
        <v>2.7715897019999995</v>
      </c>
      <c r="S193" s="95">
        <v>4.4480656483333334E-6</v>
      </c>
      <c r="T193" s="95">
        <f t="shared" si="3"/>
        <v>1.1125151483222611E-5</v>
      </c>
      <c r="U193" s="95">
        <f>R193/'סכום נכסי הקרן'!$C$42</f>
        <v>2.1198960683168762E-6</v>
      </c>
    </row>
    <row r="194" spans="2:21">
      <c r="B194" s="87" t="s">
        <v>801</v>
      </c>
      <c r="C194" s="84" t="s">
        <v>802</v>
      </c>
      <c r="D194" s="97" t="s">
        <v>132</v>
      </c>
      <c r="E194" s="97" t="s">
        <v>357</v>
      </c>
      <c r="F194" s="84" t="s">
        <v>800</v>
      </c>
      <c r="G194" s="97" t="s">
        <v>755</v>
      </c>
      <c r="H194" s="84" t="s">
        <v>452</v>
      </c>
      <c r="I194" s="84" t="s">
        <v>361</v>
      </c>
      <c r="J194" s="84"/>
      <c r="K194" s="94">
        <v>3.1199999999882424</v>
      </c>
      <c r="L194" s="97" t="s">
        <v>176</v>
      </c>
      <c r="M194" s="98">
        <v>1.2E-2</v>
      </c>
      <c r="N194" s="98">
        <v>1.0099999999952515E-2</v>
      </c>
      <c r="O194" s="94">
        <v>131410.720305</v>
      </c>
      <c r="P194" s="96">
        <v>100.97</v>
      </c>
      <c r="Q194" s="84"/>
      <c r="R194" s="94">
        <v>132.685408663</v>
      </c>
      <c r="S194" s="95">
        <v>2.8361495462315094E-4</v>
      </c>
      <c r="T194" s="95">
        <f t="shared" si="3"/>
        <v>5.3259877171717574E-4</v>
      </c>
      <c r="U194" s="95">
        <f>R194/'סכום נכסי הקרן'!$C$42</f>
        <v>1.0148662189960458E-4</v>
      </c>
    </row>
    <row r="195" spans="2:21">
      <c r="B195" s="87" t="s">
        <v>803</v>
      </c>
      <c r="C195" s="84" t="s">
        <v>804</v>
      </c>
      <c r="D195" s="97" t="s">
        <v>132</v>
      </c>
      <c r="E195" s="97" t="s">
        <v>357</v>
      </c>
      <c r="F195" s="84" t="s">
        <v>542</v>
      </c>
      <c r="G195" s="97" t="s">
        <v>203</v>
      </c>
      <c r="H195" s="84" t="s">
        <v>539</v>
      </c>
      <c r="I195" s="84" t="s">
        <v>361</v>
      </c>
      <c r="J195" s="84"/>
      <c r="K195" s="94">
        <v>4.5700000000013761</v>
      </c>
      <c r="L195" s="97" t="s">
        <v>176</v>
      </c>
      <c r="M195" s="98">
        <v>3.6499999999999998E-2</v>
      </c>
      <c r="N195" s="98">
        <v>2.100000000000582E-2</v>
      </c>
      <c r="O195" s="94">
        <v>1426631.054707</v>
      </c>
      <c r="P195" s="96">
        <v>108.49</v>
      </c>
      <c r="Q195" s="84"/>
      <c r="R195" s="94">
        <v>1547.7519836909996</v>
      </c>
      <c r="S195" s="95">
        <v>6.6510598512751703E-4</v>
      </c>
      <c r="T195" s="95">
        <f t="shared" si="3"/>
        <v>6.212671112392763E-3</v>
      </c>
      <c r="U195" s="95">
        <f>R195/'סכום נכסי הקרן'!$C$42</f>
        <v>1.1838236166733299E-3</v>
      </c>
    </row>
    <row r="196" spans="2:21">
      <c r="B196" s="87" t="s">
        <v>805</v>
      </c>
      <c r="C196" s="84" t="s">
        <v>806</v>
      </c>
      <c r="D196" s="97" t="s">
        <v>132</v>
      </c>
      <c r="E196" s="97" t="s">
        <v>357</v>
      </c>
      <c r="F196" s="84" t="s">
        <v>467</v>
      </c>
      <c r="G196" s="97" t="s">
        <v>418</v>
      </c>
      <c r="H196" s="84" t="s">
        <v>547</v>
      </c>
      <c r="I196" s="84" t="s">
        <v>172</v>
      </c>
      <c r="J196" s="84"/>
      <c r="K196" s="94">
        <v>3.2000000000086728</v>
      </c>
      <c r="L196" s="97" t="s">
        <v>176</v>
      </c>
      <c r="M196" s="98">
        <v>3.5000000000000003E-2</v>
      </c>
      <c r="N196" s="98">
        <v>9.7000000000303562E-3</v>
      </c>
      <c r="O196" s="94">
        <v>211211.41937599998</v>
      </c>
      <c r="P196" s="96">
        <v>109.18</v>
      </c>
      <c r="Q196" s="84"/>
      <c r="R196" s="94">
        <v>230.60061828999994</v>
      </c>
      <c r="S196" s="95">
        <v>1.4820943933337425E-3</v>
      </c>
      <c r="T196" s="95">
        <f t="shared" si="3"/>
        <v>9.2563008469463725E-4</v>
      </c>
      <c r="U196" s="95">
        <f>R196/'סכום נכסי הקרן'!$C$42</f>
        <v>1.7637868394144136E-4</v>
      </c>
    </row>
    <row r="197" spans="2:21">
      <c r="B197" s="87" t="s">
        <v>807</v>
      </c>
      <c r="C197" s="84" t="s">
        <v>808</v>
      </c>
      <c r="D197" s="97" t="s">
        <v>132</v>
      </c>
      <c r="E197" s="97" t="s">
        <v>357</v>
      </c>
      <c r="F197" s="84" t="s">
        <v>774</v>
      </c>
      <c r="G197" s="97" t="s">
        <v>418</v>
      </c>
      <c r="H197" s="84" t="s">
        <v>547</v>
      </c>
      <c r="I197" s="84" t="s">
        <v>172</v>
      </c>
      <c r="J197" s="84"/>
      <c r="K197" s="94">
        <v>3.4699999999968281</v>
      </c>
      <c r="L197" s="97" t="s">
        <v>176</v>
      </c>
      <c r="M197" s="98">
        <v>4.3499999999999997E-2</v>
      </c>
      <c r="N197" s="98">
        <v>7.8199999999946104E-2</v>
      </c>
      <c r="O197" s="94">
        <v>647743.36808099994</v>
      </c>
      <c r="P197" s="96">
        <v>90.54</v>
      </c>
      <c r="Q197" s="84"/>
      <c r="R197" s="94">
        <v>586.46686703799992</v>
      </c>
      <c r="S197" s="95">
        <v>3.6557319695381979E-4</v>
      </c>
      <c r="T197" s="95">
        <f t="shared" si="3"/>
        <v>2.3540759770396651E-3</v>
      </c>
      <c r="U197" s="95">
        <f>R197/'סכום נכסי הקרן'!$C$42</f>
        <v>4.4856885012050475E-4</v>
      </c>
    </row>
    <row r="198" spans="2:21">
      <c r="B198" s="87" t="s">
        <v>809</v>
      </c>
      <c r="C198" s="84" t="s">
        <v>810</v>
      </c>
      <c r="D198" s="97" t="s">
        <v>132</v>
      </c>
      <c r="E198" s="97" t="s">
        <v>357</v>
      </c>
      <c r="F198" s="84" t="s">
        <v>412</v>
      </c>
      <c r="G198" s="97" t="s">
        <v>365</v>
      </c>
      <c r="H198" s="84" t="s">
        <v>547</v>
      </c>
      <c r="I198" s="84" t="s">
        <v>172</v>
      </c>
      <c r="J198" s="84"/>
      <c r="K198" s="94">
        <v>2.18999999999907</v>
      </c>
      <c r="L198" s="97" t="s">
        <v>176</v>
      </c>
      <c r="M198" s="98">
        <v>3.6000000000000004E-2</v>
      </c>
      <c r="N198" s="98">
        <v>1.5599999999996799E-2</v>
      </c>
      <c r="O198" s="94">
        <f>933285.58785/50000</f>
        <v>18.665711757</v>
      </c>
      <c r="P198" s="96">
        <v>5354910</v>
      </c>
      <c r="Q198" s="84"/>
      <c r="R198" s="94">
        <v>999.53206544699981</v>
      </c>
      <c r="S198" s="95">
        <f>5951.69688061986%/50000</f>
        <v>1.1903393761239721E-3</v>
      </c>
      <c r="T198" s="95">
        <f t="shared" si="3"/>
        <v>4.0121182556032793E-3</v>
      </c>
      <c r="U198" s="95">
        <f>R198/'סכום נכסי הקרן'!$C$42</f>
        <v>7.6450857577105465E-4</v>
      </c>
    </row>
    <row r="199" spans="2:21">
      <c r="B199" s="87" t="s">
        <v>811</v>
      </c>
      <c r="C199" s="84" t="s">
        <v>812</v>
      </c>
      <c r="D199" s="97" t="s">
        <v>132</v>
      </c>
      <c r="E199" s="97" t="s">
        <v>357</v>
      </c>
      <c r="F199" s="84" t="s">
        <v>484</v>
      </c>
      <c r="G199" s="97" t="s">
        <v>485</v>
      </c>
      <c r="H199" s="84" t="s">
        <v>539</v>
      </c>
      <c r="I199" s="84" t="s">
        <v>361</v>
      </c>
      <c r="J199" s="84"/>
      <c r="K199" s="94">
        <v>10.319999999997822</v>
      </c>
      <c r="L199" s="97" t="s">
        <v>176</v>
      </c>
      <c r="M199" s="98">
        <v>3.0499999999999999E-2</v>
      </c>
      <c r="N199" s="98">
        <v>2.569999999999523E-2</v>
      </c>
      <c r="O199" s="94">
        <v>554252.68728099985</v>
      </c>
      <c r="P199" s="96">
        <v>105.96</v>
      </c>
      <c r="Q199" s="84"/>
      <c r="R199" s="94">
        <v>587.28614750399993</v>
      </c>
      <c r="S199" s="95">
        <v>1.7538115742490759E-3</v>
      </c>
      <c r="T199" s="95">
        <f t="shared" si="3"/>
        <v>2.357364565998167E-3</v>
      </c>
      <c r="U199" s="95">
        <f>R199/'סכום נכסי הקרן'!$C$42</f>
        <v>4.4919549028931072E-4</v>
      </c>
    </row>
    <row r="200" spans="2:21">
      <c r="B200" s="87" t="s">
        <v>813</v>
      </c>
      <c r="C200" s="84" t="s">
        <v>814</v>
      </c>
      <c r="D200" s="97" t="s">
        <v>132</v>
      </c>
      <c r="E200" s="97" t="s">
        <v>357</v>
      </c>
      <c r="F200" s="84" t="s">
        <v>484</v>
      </c>
      <c r="G200" s="97" t="s">
        <v>485</v>
      </c>
      <c r="H200" s="84" t="s">
        <v>539</v>
      </c>
      <c r="I200" s="84" t="s">
        <v>361</v>
      </c>
      <c r="J200" s="84"/>
      <c r="K200" s="94">
        <v>9.6200000000075292</v>
      </c>
      <c r="L200" s="97" t="s">
        <v>176</v>
      </c>
      <c r="M200" s="98">
        <v>3.0499999999999999E-2</v>
      </c>
      <c r="N200" s="98">
        <v>2.4200000000014245E-2</v>
      </c>
      <c r="O200" s="94">
        <v>459115.97671399993</v>
      </c>
      <c r="P200" s="96">
        <v>107.03</v>
      </c>
      <c r="Q200" s="84"/>
      <c r="R200" s="94">
        <v>491.39182996499994</v>
      </c>
      <c r="S200" s="95">
        <v>1.4527722325240681E-3</v>
      </c>
      <c r="T200" s="95">
        <f t="shared" si="3"/>
        <v>1.9724451068762823E-3</v>
      </c>
      <c r="U200" s="95">
        <f>R200/'סכום נכסי הקרן'!$C$42</f>
        <v>3.7584914087180368E-4</v>
      </c>
    </row>
    <row r="201" spans="2:21">
      <c r="B201" s="87" t="s">
        <v>815</v>
      </c>
      <c r="C201" s="84" t="s">
        <v>816</v>
      </c>
      <c r="D201" s="97" t="s">
        <v>132</v>
      </c>
      <c r="E201" s="97" t="s">
        <v>357</v>
      </c>
      <c r="F201" s="84" t="s">
        <v>484</v>
      </c>
      <c r="G201" s="97" t="s">
        <v>485</v>
      </c>
      <c r="H201" s="84" t="s">
        <v>539</v>
      </c>
      <c r="I201" s="84" t="s">
        <v>361</v>
      </c>
      <c r="J201" s="84"/>
      <c r="K201" s="94">
        <v>6.1400000000019652</v>
      </c>
      <c r="L201" s="97" t="s">
        <v>176</v>
      </c>
      <c r="M201" s="98">
        <v>2.9100000000000001E-2</v>
      </c>
      <c r="N201" s="98">
        <v>1.7299999999995343E-2</v>
      </c>
      <c r="O201" s="94">
        <v>533065.0656509999</v>
      </c>
      <c r="P201" s="96">
        <v>108.81</v>
      </c>
      <c r="Q201" s="84"/>
      <c r="R201" s="94">
        <v>580.02809499900002</v>
      </c>
      <c r="S201" s="95">
        <v>8.8844177608499977E-4</v>
      </c>
      <c r="T201" s="95">
        <f t="shared" si="3"/>
        <v>2.3282307683321415E-3</v>
      </c>
      <c r="U201" s="95">
        <f>R201/'סכום נכסי הקרן'!$C$42</f>
        <v>4.4364404919473464E-4</v>
      </c>
    </row>
    <row r="202" spans="2:21">
      <c r="B202" s="87" t="s">
        <v>817</v>
      </c>
      <c r="C202" s="84" t="s">
        <v>818</v>
      </c>
      <c r="D202" s="97" t="s">
        <v>132</v>
      </c>
      <c r="E202" s="97" t="s">
        <v>357</v>
      </c>
      <c r="F202" s="84" t="s">
        <v>484</v>
      </c>
      <c r="G202" s="97" t="s">
        <v>485</v>
      </c>
      <c r="H202" s="84" t="s">
        <v>539</v>
      </c>
      <c r="I202" s="84" t="s">
        <v>361</v>
      </c>
      <c r="J202" s="84"/>
      <c r="K202" s="94">
        <v>7.9199999999996997</v>
      </c>
      <c r="L202" s="97" t="s">
        <v>176</v>
      </c>
      <c r="M202" s="98">
        <v>3.95E-2</v>
      </c>
      <c r="N202" s="98">
        <v>1.9499999999995E-2</v>
      </c>
      <c r="O202" s="94">
        <v>339485.58424799994</v>
      </c>
      <c r="P202" s="96">
        <v>117.87</v>
      </c>
      <c r="Q202" s="84"/>
      <c r="R202" s="94">
        <v>400.15165813599998</v>
      </c>
      <c r="S202" s="95">
        <v>1.4144644908068047E-3</v>
      </c>
      <c r="T202" s="95">
        <f t="shared" si="3"/>
        <v>1.6062073725462659E-3</v>
      </c>
      <c r="U202" s="95">
        <f>R202/'סכום נכסי הקרן'!$C$42</f>
        <v>3.0606259151593038E-4</v>
      </c>
    </row>
    <row r="203" spans="2:21">
      <c r="B203" s="87" t="s">
        <v>819</v>
      </c>
      <c r="C203" s="84" t="s">
        <v>820</v>
      </c>
      <c r="D203" s="97" t="s">
        <v>132</v>
      </c>
      <c r="E203" s="97" t="s">
        <v>357</v>
      </c>
      <c r="F203" s="84" t="s">
        <v>484</v>
      </c>
      <c r="G203" s="97" t="s">
        <v>485</v>
      </c>
      <c r="H203" s="84" t="s">
        <v>539</v>
      </c>
      <c r="I203" s="84" t="s">
        <v>361</v>
      </c>
      <c r="J203" s="84"/>
      <c r="K203" s="94">
        <v>8.6299999999658041</v>
      </c>
      <c r="L203" s="97" t="s">
        <v>176</v>
      </c>
      <c r="M203" s="98">
        <v>3.95E-2</v>
      </c>
      <c r="N203" s="98">
        <v>2.0999999999908675E-2</v>
      </c>
      <c r="O203" s="94">
        <v>83471.329636999988</v>
      </c>
      <c r="P203" s="96">
        <v>118.06</v>
      </c>
      <c r="Q203" s="84"/>
      <c r="R203" s="94">
        <v>98.546251698999981</v>
      </c>
      <c r="S203" s="95">
        <v>3.4778275499826832E-4</v>
      </c>
      <c r="T203" s="95">
        <f t="shared" si="3"/>
        <v>3.9556431367313493E-4</v>
      </c>
      <c r="U203" s="95">
        <f>R203/'סכום נכסי הקרן'!$C$42</f>
        <v>7.5374724972215737E-5</v>
      </c>
    </row>
    <row r="204" spans="2:21">
      <c r="B204" s="87" t="s">
        <v>821</v>
      </c>
      <c r="C204" s="84" t="s">
        <v>822</v>
      </c>
      <c r="D204" s="97" t="s">
        <v>132</v>
      </c>
      <c r="E204" s="97" t="s">
        <v>357</v>
      </c>
      <c r="F204" s="84" t="s">
        <v>823</v>
      </c>
      <c r="G204" s="97" t="s">
        <v>418</v>
      </c>
      <c r="H204" s="84" t="s">
        <v>539</v>
      </c>
      <c r="I204" s="84" t="s">
        <v>361</v>
      </c>
      <c r="J204" s="84"/>
      <c r="K204" s="94">
        <v>3.0999999999857173</v>
      </c>
      <c r="L204" s="97" t="s">
        <v>176</v>
      </c>
      <c r="M204" s="98">
        <v>3.9E-2</v>
      </c>
      <c r="N204" s="98">
        <v>4.3399999999826001E-2</v>
      </c>
      <c r="O204" s="94">
        <v>77692.226439999984</v>
      </c>
      <c r="P204" s="96">
        <v>99.13</v>
      </c>
      <c r="Q204" s="84"/>
      <c r="R204" s="94">
        <v>77.016304100999989</v>
      </c>
      <c r="S204" s="95">
        <v>1.179639825180353E-4</v>
      </c>
      <c r="T204" s="95">
        <f t="shared" si="3"/>
        <v>3.0914317843773107E-4</v>
      </c>
      <c r="U204" s="95">
        <f>R204/'סכום נכסי הקרן'!$C$42</f>
        <v>5.8907189668872137E-5</v>
      </c>
    </row>
    <row r="205" spans="2:21">
      <c r="B205" s="87" t="s">
        <v>824</v>
      </c>
      <c r="C205" s="84" t="s">
        <v>825</v>
      </c>
      <c r="D205" s="97" t="s">
        <v>132</v>
      </c>
      <c r="E205" s="97" t="s">
        <v>357</v>
      </c>
      <c r="F205" s="84" t="s">
        <v>496</v>
      </c>
      <c r="G205" s="97" t="s">
        <v>418</v>
      </c>
      <c r="H205" s="84" t="s">
        <v>547</v>
      </c>
      <c r="I205" s="84" t="s">
        <v>172</v>
      </c>
      <c r="J205" s="84"/>
      <c r="K205" s="94">
        <v>3.6799999999904172</v>
      </c>
      <c r="L205" s="97" t="s">
        <v>176</v>
      </c>
      <c r="M205" s="98">
        <v>5.0499999999999996E-2</v>
      </c>
      <c r="N205" s="98">
        <v>1.3699999999963096E-2</v>
      </c>
      <c r="O205" s="94">
        <v>135150.17445399996</v>
      </c>
      <c r="P205" s="96">
        <v>114.28</v>
      </c>
      <c r="Q205" s="84"/>
      <c r="R205" s="94">
        <v>154.44962386099996</v>
      </c>
      <c r="S205" s="95">
        <v>1.8228386207404644E-4</v>
      </c>
      <c r="T205" s="95">
        <f t="shared" si="3"/>
        <v>6.1996025628918228E-4</v>
      </c>
      <c r="U205" s="95">
        <f>R205/'סכום נכסי הקרן'!$C$42</f>
        <v>1.1813334063829417E-4</v>
      </c>
    </row>
    <row r="206" spans="2:21">
      <c r="B206" s="87" t="s">
        <v>826</v>
      </c>
      <c r="C206" s="84" t="s">
        <v>827</v>
      </c>
      <c r="D206" s="97" t="s">
        <v>132</v>
      </c>
      <c r="E206" s="97" t="s">
        <v>357</v>
      </c>
      <c r="F206" s="84" t="s">
        <v>501</v>
      </c>
      <c r="G206" s="97" t="s">
        <v>485</v>
      </c>
      <c r="H206" s="84" t="s">
        <v>547</v>
      </c>
      <c r="I206" s="84" t="s">
        <v>172</v>
      </c>
      <c r="J206" s="84"/>
      <c r="K206" s="94">
        <v>4.4599999999989528</v>
      </c>
      <c r="L206" s="97" t="s">
        <v>176</v>
      </c>
      <c r="M206" s="98">
        <v>3.9199999999999999E-2</v>
      </c>
      <c r="N206" s="98">
        <v>1.2899999999999254E-2</v>
      </c>
      <c r="O206" s="94">
        <v>591867.57961899985</v>
      </c>
      <c r="P206" s="96">
        <v>112.96</v>
      </c>
      <c r="Q206" s="84"/>
      <c r="R206" s="94">
        <v>668.57363764499985</v>
      </c>
      <c r="S206" s="95">
        <v>6.1662250677603037E-4</v>
      </c>
      <c r="T206" s="95">
        <f t="shared" si="3"/>
        <v>2.6836522704361699E-3</v>
      </c>
      <c r="U206" s="95">
        <f>R206/'סכום נכסי הקרן'!$C$42</f>
        <v>5.1136956700380579E-4</v>
      </c>
    </row>
    <row r="207" spans="2:21">
      <c r="B207" s="87" t="s">
        <v>828</v>
      </c>
      <c r="C207" s="84" t="s">
        <v>829</v>
      </c>
      <c r="D207" s="97" t="s">
        <v>132</v>
      </c>
      <c r="E207" s="97" t="s">
        <v>357</v>
      </c>
      <c r="F207" s="84" t="s">
        <v>501</v>
      </c>
      <c r="G207" s="97" t="s">
        <v>485</v>
      </c>
      <c r="H207" s="84" t="s">
        <v>547</v>
      </c>
      <c r="I207" s="84" t="s">
        <v>172</v>
      </c>
      <c r="J207" s="84"/>
      <c r="K207" s="94">
        <v>9.2600000000056806</v>
      </c>
      <c r="L207" s="97" t="s">
        <v>176</v>
      </c>
      <c r="M207" s="98">
        <v>2.64E-2</v>
      </c>
      <c r="N207" s="98">
        <v>2.5300000000015276E-2</v>
      </c>
      <c r="O207" s="94">
        <v>828558.95294699993</v>
      </c>
      <c r="P207" s="96">
        <v>101.13</v>
      </c>
      <c r="Q207" s="84"/>
      <c r="R207" s="94">
        <v>837.92169402399986</v>
      </c>
      <c r="S207" s="95">
        <v>9.9826379873132511E-4</v>
      </c>
      <c r="T207" s="95">
        <f t="shared" si="3"/>
        <v>3.3634147833529172E-3</v>
      </c>
      <c r="U207" s="95">
        <f>R207/'סכום נכסי הקרן'!$C$42</f>
        <v>6.4089821932773728E-4</v>
      </c>
    </row>
    <row r="208" spans="2:21">
      <c r="B208" s="87" t="s">
        <v>830</v>
      </c>
      <c r="C208" s="84" t="s">
        <v>831</v>
      </c>
      <c r="D208" s="97" t="s">
        <v>132</v>
      </c>
      <c r="E208" s="97" t="s">
        <v>357</v>
      </c>
      <c r="F208" s="84" t="s">
        <v>612</v>
      </c>
      <c r="G208" s="97" t="s">
        <v>485</v>
      </c>
      <c r="H208" s="84" t="s">
        <v>547</v>
      </c>
      <c r="I208" s="84" t="s">
        <v>172</v>
      </c>
      <c r="J208" s="84"/>
      <c r="K208" s="94">
        <v>4.3699999999922525</v>
      </c>
      <c r="L208" s="97" t="s">
        <v>176</v>
      </c>
      <c r="M208" s="98">
        <v>4.0999999999999995E-2</v>
      </c>
      <c r="N208" s="98">
        <v>1.1099999999971452E-2</v>
      </c>
      <c r="O208" s="94">
        <v>213507.14399999997</v>
      </c>
      <c r="P208" s="96">
        <v>114.84</v>
      </c>
      <c r="Q208" s="84"/>
      <c r="R208" s="94">
        <v>245.19160416999995</v>
      </c>
      <c r="S208" s="95">
        <v>7.1169047999999988E-4</v>
      </c>
      <c r="T208" s="95">
        <f t="shared" si="3"/>
        <v>9.8419825158002649E-4</v>
      </c>
      <c r="U208" s="95">
        <f>R208/'סכום נכסי הקרן'!$C$42</f>
        <v>1.8753883999829161E-4</v>
      </c>
    </row>
    <row r="209" spans="2:21">
      <c r="B209" s="87" t="s">
        <v>832</v>
      </c>
      <c r="C209" s="84" t="s">
        <v>833</v>
      </c>
      <c r="D209" s="97" t="s">
        <v>132</v>
      </c>
      <c r="E209" s="97" t="s">
        <v>357</v>
      </c>
      <c r="F209" s="84" t="s">
        <v>624</v>
      </c>
      <c r="G209" s="97" t="s">
        <v>489</v>
      </c>
      <c r="H209" s="84" t="s">
        <v>539</v>
      </c>
      <c r="I209" s="84" t="s">
        <v>361</v>
      </c>
      <c r="J209" s="84"/>
      <c r="K209" s="94">
        <v>4.4799999999988902</v>
      </c>
      <c r="L209" s="97" t="s">
        <v>176</v>
      </c>
      <c r="M209" s="98">
        <v>1.9E-2</v>
      </c>
      <c r="N209" s="98">
        <v>1.4699999999995836E-2</v>
      </c>
      <c r="O209" s="94">
        <v>1764117.4114349997</v>
      </c>
      <c r="P209" s="96">
        <v>102.11</v>
      </c>
      <c r="Q209" s="84"/>
      <c r="R209" s="94">
        <v>1801.3403476249994</v>
      </c>
      <c r="S209" s="95">
        <v>1.2211822330053064E-3</v>
      </c>
      <c r="T209" s="95">
        <f t="shared" si="3"/>
        <v>7.2305739286402495E-3</v>
      </c>
      <c r="U209" s="95">
        <f>R209/'סכום נכסי הקרן'!$C$42</f>
        <v>1.3777848567828139E-3</v>
      </c>
    </row>
    <row r="210" spans="2:21">
      <c r="B210" s="87" t="s">
        <v>834</v>
      </c>
      <c r="C210" s="84" t="s">
        <v>835</v>
      </c>
      <c r="D210" s="97" t="s">
        <v>132</v>
      </c>
      <c r="E210" s="97" t="s">
        <v>357</v>
      </c>
      <c r="F210" s="84" t="s">
        <v>624</v>
      </c>
      <c r="G210" s="97" t="s">
        <v>489</v>
      </c>
      <c r="H210" s="84" t="s">
        <v>539</v>
      </c>
      <c r="I210" s="84" t="s">
        <v>361</v>
      </c>
      <c r="J210" s="84"/>
      <c r="K210" s="94">
        <v>3.0300000000016576</v>
      </c>
      <c r="L210" s="97" t="s">
        <v>176</v>
      </c>
      <c r="M210" s="98">
        <v>2.9600000000000001E-2</v>
      </c>
      <c r="N210" s="98">
        <v>1.0200000000023062E-2</v>
      </c>
      <c r="O210" s="94">
        <v>259322.48553399998</v>
      </c>
      <c r="P210" s="96">
        <v>107.02</v>
      </c>
      <c r="Q210" s="84"/>
      <c r="R210" s="94">
        <v>277.52692111799996</v>
      </c>
      <c r="S210" s="95">
        <v>6.3498113472284113E-4</v>
      </c>
      <c r="T210" s="95">
        <f t="shared" si="3"/>
        <v>1.1139921020352104E-3</v>
      </c>
      <c r="U210" s="95">
        <f>R210/'סכום נכסי הקרן'!$C$42</f>
        <v>2.1227104015633842E-4</v>
      </c>
    </row>
    <row r="211" spans="2:21">
      <c r="B211" s="87" t="s">
        <v>836</v>
      </c>
      <c r="C211" s="84" t="s">
        <v>837</v>
      </c>
      <c r="D211" s="97" t="s">
        <v>132</v>
      </c>
      <c r="E211" s="97" t="s">
        <v>357</v>
      </c>
      <c r="F211" s="84" t="s">
        <v>629</v>
      </c>
      <c r="G211" s="97" t="s">
        <v>485</v>
      </c>
      <c r="H211" s="84" t="s">
        <v>547</v>
      </c>
      <c r="I211" s="84" t="s">
        <v>172</v>
      </c>
      <c r="J211" s="84"/>
      <c r="K211" s="94">
        <v>5.3399999999991241</v>
      </c>
      <c r="L211" s="97" t="s">
        <v>176</v>
      </c>
      <c r="M211" s="98">
        <v>3.61E-2</v>
      </c>
      <c r="N211" s="98">
        <v>1.299999999999849E-2</v>
      </c>
      <c r="O211" s="94">
        <v>1167091.4057199999</v>
      </c>
      <c r="P211" s="96">
        <v>113.57</v>
      </c>
      <c r="Q211" s="84"/>
      <c r="R211" s="94">
        <v>1325.4656705739999</v>
      </c>
      <c r="S211" s="95">
        <v>1.5206402680390879E-3</v>
      </c>
      <c r="T211" s="95">
        <f t="shared" si="3"/>
        <v>5.3204146199223356E-3</v>
      </c>
      <c r="U211" s="95">
        <f>R211/'סכום נכסי הקרן'!$C$42</f>
        <v>1.013804266090037E-3</v>
      </c>
    </row>
    <row r="212" spans="2:21">
      <c r="B212" s="87" t="s">
        <v>838</v>
      </c>
      <c r="C212" s="84" t="s">
        <v>839</v>
      </c>
      <c r="D212" s="97" t="s">
        <v>132</v>
      </c>
      <c r="E212" s="97" t="s">
        <v>357</v>
      </c>
      <c r="F212" s="84" t="s">
        <v>629</v>
      </c>
      <c r="G212" s="97" t="s">
        <v>485</v>
      </c>
      <c r="H212" s="84" t="s">
        <v>547</v>
      </c>
      <c r="I212" s="84" t="s">
        <v>172</v>
      </c>
      <c r="J212" s="84"/>
      <c r="K212" s="94">
        <v>6.2800000000002703</v>
      </c>
      <c r="L212" s="97" t="s">
        <v>176</v>
      </c>
      <c r="M212" s="98">
        <v>3.3000000000000002E-2</v>
      </c>
      <c r="N212" s="98">
        <v>1.7899999999997983E-2</v>
      </c>
      <c r="O212" s="94">
        <v>405355.13584199996</v>
      </c>
      <c r="P212" s="96">
        <v>110.1</v>
      </c>
      <c r="Q212" s="84"/>
      <c r="R212" s="94">
        <v>446.29600457099991</v>
      </c>
      <c r="S212" s="95">
        <v>1.314615563223013E-3</v>
      </c>
      <c r="T212" s="95">
        <f t="shared" si="3"/>
        <v>1.7914306196283398E-3</v>
      </c>
      <c r="U212" s="95">
        <f>R212/'סכום נכסי הקרן'!$C$42</f>
        <v>3.413568554944766E-4</v>
      </c>
    </row>
    <row r="213" spans="2:21">
      <c r="B213" s="87" t="s">
        <v>840</v>
      </c>
      <c r="C213" s="84" t="s">
        <v>841</v>
      </c>
      <c r="D213" s="97" t="s">
        <v>132</v>
      </c>
      <c r="E213" s="97" t="s">
        <v>357</v>
      </c>
      <c r="F213" s="84" t="s">
        <v>629</v>
      </c>
      <c r="G213" s="97" t="s">
        <v>485</v>
      </c>
      <c r="H213" s="84" t="s">
        <v>547</v>
      </c>
      <c r="I213" s="84" t="s">
        <v>172</v>
      </c>
      <c r="J213" s="84"/>
      <c r="K213" s="94">
        <v>8.5299999999954892</v>
      </c>
      <c r="L213" s="97" t="s">
        <v>176</v>
      </c>
      <c r="M213" s="98">
        <v>2.6200000000000001E-2</v>
      </c>
      <c r="N213" s="98">
        <v>2.1899999999995291E-2</v>
      </c>
      <c r="O213" s="94">
        <v>631305.04028399987</v>
      </c>
      <c r="P213" s="96">
        <v>104.3</v>
      </c>
      <c r="Q213" s="84"/>
      <c r="R213" s="94">
        <v>658.45114224899987</v>
      </c>
      <c r="S213" s="95">
        <v>2.1043501342799995E-3</v>
      </c>
      <c r="T213" s="95">
        <f t="shared" si="3"/>
        <v>2.643020608907243E-3</v>
      </c>
      <c r="U213" s="95">
        <f>R213/'סכום נכסי הקרן'!$C$42</f>
        <v>5.0362720954878596E-4</v>
      </c>
    </row>
    <row r="214" spans="2:21">
      <c r="B214" s="87" t="s">
        <v>842</v>
      </c>
      <c r="C214" s="84" t="s">
        <v>843</v>
      </c>
      <c r="D214" s="97" t="s">
        <v>132</v>
      </c>
      <c r="E214" s="97" t="s">
        <v>357</v>
      </c>
      <c r="F214" s="84" t="s">
        <v>844</v>
      </c>
      <c r="G214" s="97" t="s">
        <v>163</v>
      </c>
      <c r="H214" s="84" t="s">
        <v>547</v>
      </c>
      <c r="I214" s="84" t="s">
        <v>172</v>
      </c>
      <c r="J214" s="84"/>
      <c r="K214" s="94">
        <v>3.5299999999955975</v>
      </c>
      <c r="L214" s="97" t="s">
        <v>176</v>
      </c>
      <c r="M214" s="98">
        <v>2.75E-2</v>
      </c>
      <c r="N214" s="98">
        <v>1.2999999999986659E-2</v>
      </c>
      <c r="O214" s="94">
        <v>355722.77230200003</v>
      </c>
      <c r="P214" s="96">
        <v>105.37</v>
      </c>
      <c r="Q214" s="84"/>
      <c r="R214" s="94">
        <v>374.82507330499999</v>
      </c>
      <c r="S214" s="95">
        <v>8.1819681550767971E-4</v>
      </c>
      <c r="T214" s="95">
        <f t="shared" si="3"/>
        <v>1.5045465485815062E-3</v>
      </c>
      <c r="U214" s="95">
        <f>R214/'סכום נכסי הקרן'!$C$42</f>
        <v>2.8669113564409345E-4</v>
      </c>
    </row>
    <row r="215" spans="2:21">
      <c r="B215" s="87" t="s">
        <v>845</v>
      </c>
      <c r="C215" s="84" t="s">
        <v>846</v>
      </c>
      <c r="D215" s="97" t="s">
        <v>132</v>
      </c>
      <c r="E215" s="97" t="s">
        <v>357</v>
      </c>
      <c r="F215" s="84" t="s">
        <v>844</v>
      </c>
      <c r="G215" s="97" t="s">
        <v>163</v>
      </c>
      <c r="H215" s="84" t="s">
        <v>547</v>
      </c>
      <c r="I215" s="84" t="s">
        <v>172</v>
      </c>
      <c r="J215" s="84"/>
      <c r="K215" s="94">
        <v>4.5700000000008361</v>
      </c>
      <c r="L215" s="97" t="s">
        <v>176</v>
      </c>
      <c r="M215" s="98">
        <v>2.3E-2</v>
      </c>
      <c r="N215" s="98">
        <v>1.570000000000836E-2</v>
      </c>
      <c r="O215" s="94">
        <v>658591.69791599992</v>
      </c>
      <c r="P215" s="96">
        <v>103.52</v>
      </c>
      <c r="Q215" s="84"/>
      <c r="R215" s="94">
        <v>681.77411109899981</v>
      </c>
      <c r="S215" s="95">
        <v>2.1813295179436152E-3</v>
      </c>
      <c r="T215" s="95">
        <f t="shared" si="3"/>
        <v>2.736638925250205E-3</v>
      </c>
      <c r="U215" s="95">
        <f>R215/'סכום נכסי הקרן'!$C$42</f>
        <v>5.2146616671149796E-4</v>
      </c>
    </row>
    <row r="216" spans="2:21">
      <c r="B216" s="87" t="s">
        <v>847</v>
      </c>
      <c r="C216" s="84" t="s">
        <v>848</v>
      </c>
      <c r="D216" s="97" t="s">
        <v>132</v>
      </c>
      <c r="E216" s="97" t="s">
        <v>357</v>
      </c>
      <c r="F216" s="84" t="s">
        <v>849</v>
      </c>
      <c r="G216" s="97" t="s">
        <v>168</v>
      </c>
      <c r="H216" s="84" t="s">
        <v>644</v>
      </c>
      <c r="I216" s="84" t="s">
        <v>361</v>
      </c>
      <c r="J216" s="84"/>
      <c r="K216" s="94">
        <v>1.1199999999959902</v>
      </c>
      <c r="L216" s="97" t="s">
        <v>176</v>
      </c>
      <c r="M216" s="98">
        <v>3.3000000000000002E-2</v>
      </c>
      <c r="N216" s="98">
        <v>1.6799999999978409E-2</v>
      </c>
      <c r="O216" s="94">
        <v>126894.49549599997</v>
      </c>
      <c r="P216" s="96">
        <v>102.2</v>
      </c>
      <c r="Q216" s="84"/>
      <c r="R216" s="94">
        <v>129.68617017099999</v>
      </c>
      <c r="S216" s="95">
        <v>3.7126303195548615E-4</v>
      </c>
      <c r="T216" s="95">
        <f t="shared" si="3"/>
        <v>5.2055983877781075E-4</v>
      </c>
      <c r="U216" s="95">
        <f>R216/'סכום נכסי הקרן'!$C$42</f>
        <v>9.9192604901869515E-5</v>
      </c>
    </row>
    <row r="217" spans="2:21">
      <c r="B217" s="87" t="s">
        <v>850</v>
      </c>
      <c r="C217" s="84" t="s">
        <v>851</v>
      </c>
      <c r="D217" s="97" t="s">
        <v>132</v>
      </c>
      <c r="E217" s="97" t="s">
        <v>357</v>
      </c>
      <c r="F217" s="84" t="s">
        <v>643</v>
      </c>
      <c r="G217" s="97" t="s">
        <v>168</v>
      </c>
      <c r="H217" s="84" t="s">
        <v>644</v>
      </c>
      <c r="I217" s="84" t="s">
        <v>361</v>
      </c>
      <c r="J217" s="84"/>
      <c r="K217" s="94">
        <v>0.91000000000004766</v>
      </c>
      <c r="L217" s="97" t="s">
        <v>176</v>
      </c>
      <c r="M217" s="98">
        <v>4.2999999999999997E-2</v>
      </c>
      <c r="N217" s="98">
        <v>1.7200000000043795E-2</v>
      </c>
      <c r="O217" s="94">
        <v>204594.62579299998</v>
      </c>
      <c r="P217" s="96">
        <v>102.68</v>
      </c>
      <c r="Q217" s="84"/>
      <c r="R217" s="94">
        <v>210.07776858899999</v>
      </c>
      <c r="S217" s="95">
        <v>9.4477835039140194E-4</v>
      </c>
      <c r="T217" s="95">
        <f t="shared" si="3"/>
        <v>8.4325143693653756E-4</v>
      </c>
      <c r="U217" s="95">
        <f>R217/'סכום נכסי הקרן'!$C$42</f>
        <v>1.6068144406484149E-4</v>
      </c>
    </row>
    <row r="218" spans="2:21">
      <c r="B218" s="87" t="s">
        <v>852</v>
      </c>
      <c r="C218" s="84" t="s">
        <v>853</v>
      </c>
      <c r="D218" s="97" t="s">
        <v>132</v>
      </c>
      <c r="E218" s="97" t="s">
        <v>357</v>
      </c>
      <c r="F218" s="84" t="s">
        <v>643</v>
      </c>
      <c r="G218" s="97" t="s">
        <v>168</v>
      </c>
      <c r="H218" s="84" t="s">
        <v>644</v>
      </c>
      <c r="I218" s="84" t="s">
        <v>361</v>
      </c>
      <c r="J218" s="84"/>
      <c r="K218" s="94">
        <v>1.6200000000007573</v>
      </c>
      <c r="L218" s="97" t="s">
        <v>176</v>
      </c>
      <c r="M218" s="98">
        <v>4.2500000000000003E-2</v>
      </c>
      <c r="N218" s="98">
        <v>1.9100000000014602E-2</v>
      </c>
      <c r="O218" s="94">
        <v>175192.75493200001</v>
      </c>
      <c r="P218" s="96">
        <v>105.53</v>
      </c>
      <c r="Q218" s="84"/>
      <c r="R218" s="94">
        <v>184.88091630299996</v>
      </c>
      <c r="S218" s="95">
        <v>4.6634573441576871E-4</v>
      </c>
      <c r="T218" s="95">
        <f t="shared" si="3"/>
        <v>7.4211135895895885E-4</v>
      </c>
      <c r="U218" s="95">
        <f>R218/'סכום נכסי הקרן'!$C$42</f>
        <v>1.4140921626845874E-4</v>
      </c>
    </row>
    <row r="219" spans="2:21">
      <c r="B219" s="87" t="s">
        <v>854</v>
      </c>
      <c r="C219" s="84" t="s">
        <v>855</v>
      </c>
      <c r="D219" s="97" t="s">
        <v>132</v>
      </c>
      <c r="E219" s="97" t="s">
        <v>357</v>
      </c>
      <c r="F219" s="84" t="s">
        <v>643</v>
      </c>
      <c r="G219" s="97" t="s">
        <v>168</v>
      </c>
      <c r="H219" s="84" t="s">
        <v>644</v>
      </c>
      <c r="I219" s="84" t="s">
        <v>361</v>
      </c>
      <c r="J219" s="84"/>
      <c r="K219" s="94">
        <v>1.5399999999980083</v>
      </c>
      <c r="L219" s="97" t="s">
        <v>176</v>
      </c>
      <c r="M219" s="98">
        <v>3.7000000000000005E-2</v>
      </c>
      <c r="N219" s="98">
        <v>1.9499999999990948E-2</v>
      </c>
      <c r="O219" s="94">
        <v>423941.5501189999</v>
      </c>
      <c r="P219" s="96">
        <v>104.22</v>
      </c>
      <c r="Q219" s="84"/>
      <c r="R219" s="94">
        <v>441.83190237199994</v>
      </c>
      <c r="S219" s="95">
        <v>1.6072119100775917E-3</v>
      </c>
      <c r="T219" s="95">
        <f t="shared" si="3"/>
        <v>1.7735117288326986E-3</v>
      </c>
      <c r="U219" s="95">
        <f>R219/'סכום נכסי הקרן'!$C$42</f>
        <v>3.3794241334476161E-4</v>
      </c>
    </row>
    <row r="220" spans="2:21">
      <c r="B220" s="87" t="s">
        <v>856</v>
      </c>
      <c r="C220" s="84" t="s">
        <v>857</v>
      </c>
      <c r="D220" s="97" t="s">
        <v>132</v>
      </c>
      <c r="E220" s="97" t="s">
        <v>357</v>
      </c>
      <c r="F220" s="84" t="s">
        <v>858</v>
      </c>
      <c r="G220" s="97" t="s">
        <v>734</v>
      </c>
      <c r="H220" s="84" t="s">
        <v>640</v>
      </c>
      <c r="I220" s="84" t="s">
        <v>172</v>
      </c>
      <c r="J220" s="84"/>
      <c r="K220" s="94">
        <v>3.5399999999765956</v>
      </c>
      <c r="L220" s="97" t="s">
        <v>176</v>
      </c>
      <c r="M220" s="98">
        <v>3.7499999999999999E-2</v>
      </c>
      <c r="N220" s="98">
        <v>1.3100000000014626E-2</v>
      </c>
      <c r="O220" s="94">
        <v>12454.584822999997</v>
      </c>
      <c r="P220" s="96">
        <v>109.78</v>
      </c>
      <c r="Q220" s="84"/>
      <c r="R220" s="94">
        <v>13.672643257999999</v>
      </c>
      <c r="S220" s="95">
        <v>2.7007585526783249E-5</v>
      </c>
      <c r="T220" s="95">
        <f t="shared" si="3"/>
        <v>5.4881942775133154E-5</v>
      </c>
      <c r="U220" s="95">
        <f>R220/'סכום נכסי הקרן'!$C$42</f>
        <v>1.0457746565163651E-5</v>
      </c>
    </row>
    <row r="221" spans="2:21">
      <c r="B221" s="87" t="s">
        <v>859</v>
      </c>
      <c r="C221" s="84" t="s">
        <v>860</v>
      </c>
      <c r="D221" s="97" t="s">
        <v>132</v>
      </c>
      <c r="E221" s="97" t="s">
        <v>357</v>
      </c>
      <c r="F221" s="84" t="s">
        <v>858</v>
      </c>
      <c r="G221" s="97" t="s">
        <v>734</v>
      </c>
      <c r="H221" s="84" t="s">
        <v>644</v>
      </c>
      <c r="I221" s="84" t="s">
        <v>361</v>
      </c>
      <c r="J221" s="84"/>
      <c r="K221" s="94">
        <v>6.4500000000088633</v>
      </c>
      <c r="L221" s="97" t="s">
        <v>176</v>
      </c>
      <c r="M221" s="98">
        <v>3.7499999999999999E-2</v>
      </c>
      <c r="N221" s="98">
        <v>2.0600000000016959E-2</v>
      </c>
      <c r="O221" s="94">
        <v>347055.86257199995</v>
      </c>
      <c r="P221" s="96">
        <v>112.15</v>
      </c>
      <c r="Q221" s="84"/>
      <c r="R221" s="94">
        <v>389.22316143899991</v>
      </c>
      <c r="S221" s="95">
        <v>1.5775266480545452E-3</v>
      </c>
      <c r="T221" s="95">
        <f t="shared" si="3"/>
        <v>1.5623404245812442E-3</v>
      </c>
      <c r="U221" s="95">
        <f>R221/'סכום נכסי הקרן'!$C$42</f>
        <v>2.9770375068033817E-4</v>
      </c>
    </row>
    <row r="222" spans="2:21">
      <c r="B222" s="87" t="s">
        <v>861</v>
      </c>
      <c r="C222" s="84" t="s">
        <v>862</v>
      </c>
      <c r="D222" s="97" t="s">
        <v>132</v>
      </c>
      <c r="E222" s="97" t="s">
        <v>357</v>
      </c>
      <c r="F222" s="84" t="s">
        <v>863</v>
      </c>
      <c r="G222" s="97" t="s">
        <v>765</v>
      </c>
      <c r="H222" s="84" t="s">
        <v>640</v>
      </c>
      <c r="I222" s="84" t="s">
        <v>172</v>
      </c>
      <c r="J222" s="84"/>
      <c r="K222" s="94">
        <v>0.41000000002260351</v>
      </c>
      <c r="L222" s="97" t="s">
        <v>176</v>
      </c>
      <c r="M222" s="98">
        <v>5.5500000000000001E-2</v>
      </c>
      <c r="N222" s="98">
        <v>1.1499999998869827E-2</v>
      </c>
      <c r="O222" s="94">
        <v>6487.5833299999995</v>
      </c>
      <c r="P222" s="96">
        <v>102.29</v>
      </c>
      <c r="Q222" s="84"/>
      <c r="R222" s="94">
        <v>6.6361489849999993</v>
      </c>
      <c r="S222" s="95">
        <v>5.4063194416666658E-4</v>
      </c>
      <c r="T222" s="95">
        <f t="shared" si="3"/>
        <v>2.6637479086491056E-5</v>
      </c>
      <c r="U222" s="95">
        <f>R222/'סכום נכסי הקרן'!$C$42</f>
        <v>5.0757679363272972E-6</v>
      </c>
    </row>
    <row r="223" spans="2:21">
      <c r="B223" s="87" t="s">
        <v>864</v>
      </c>
      <c r="C223" s="84" t="s">
        <v>865</v>
      </c>
      <c r="D223" s="97" t="s">
        <v>132</v>
      </c>
      <c r="E223" s="97" t="s">
        <v>357</v>
      </c>
      <c r="F223" s="84" t="s">
        <v>866</v>
      </c>
      <c r="G223" s="97" t="s">
        <v>163</v>
      </c>
      <c r="H223" s="84" t="s">
        <v>644</v>
      </c>
      <c r="I223" s="84" t="s">
        <v>361</v>
      </c>
      <c r="J223" s="84"/>
      <c r="K223" s="94">
        <v>1.9299999999679831</v>
      </c>
      <c r="L223" s="97" t="s">
        <v>176</v>
      </c>
      <c r="M223" s="98">
        <v>3.4000000000000002E-2</v>
      </c>
      <c r="N223" s="98">
        <v>1.5499999999662211E-2</v>
      </c>
      <c r="O223" s="94">
        <v>32716.216806999993</v>
      </c>
      <c r="P223" s="96">
        <v>104.06</v>
      </c>
      <c r="Q223" s="84"/>
      <c r="R223" s="94">
        <v>34.044494212999993</v>
      </c>
      <c r="S223" s="95">
        <v>5.8027195051538288E-5</v>
      </c>
      <c r="T223" s="95">
        <f t="shared" si="3"/>
        <v>1.3665448208874913E-4</v>
      </c>
      <c r="U223" s="95">
        <f>R223/'סכום נכסי הקרן'!$C$42</f>
        <v>2.6039492561938861E-5</v>
      </c>
    </row>
    <row r="224" spans="2:21">
      <c r="B224" s="87" t="s">
        <v>867</v>
      </c>
      <c r="C224" s="84" t="s">
        <v>868</v>
      </c>
      <c r="D224" s="97" t="s">
        <v>132</v>
      </c>
      <c r="E224" s="97" t="s">
        <v>357</v>
      </c>
      <c r="F224" s="84" t="s">
        <v>639</v>
      </c>
      <c r="G224" s="97" t="s">
        <v>365</v>
      </c>
      <c r="H224" s="84" t="s">
        <v>640</v>
      </c>
      <c r="I224" s="84" t="s">
        <v>172</v>
      </c>
      <c r="J224" s="84"/>
      <c r="K224" s="94">
        <v>0.18000000000049887</v>
      </c>
      <c r="L224" s="97" t="s">
        <v>176</v>
      </c>
      <c r="M224" s="98">
        <v>1.5600000000000001E-2</v>
      </c>
      <c r="N224" s="98">
        <v>7.8999999999882393E-3</v>
      </c>
      <c r="O224" s="94">
        <v>279916.49962199992</v>
      </c>
      <c r="P224" s="96">
        <v>100.25</v>
      </c>
      <c r="Q224" s="84"/>
      <c r="R224" s="94">
        <v>280.61630022700001</v>
      </c>
      <c r="S224" s="95">
        <v>5.4388625426883747E-4</v>
      </c>
      <c r="T224" s="95">
        <f t="shared" si="3"/>
        <v>1.1263928590996228E-3</v>
      </c>
      <c r="U224" s="95">
        <f>R224/'סכום נכסי הקרן'!$C$42</f>
        <v>2.1463400269079421E-4</v>
      </c>
    </row>
    <row r="225" spans="2:21">
      <c r="B225" s="87" t="s">
        <v>869</v>
      </c>
      <c r="C225" s="84" t="s">
        <v>870</v>
      </c>
      <c r="D225" s="97" t="s">
        <v>132</v>
      </c>
      <c r="E225" s="97" t="s">
        <v>357</v>
      </c>
      <c r="F225" s="84" t="s">
        <v>871</v>
      </c>
      <c r="G225" s="97" t="s">
        <v>418</v>
      </c>
      <c r="H225" s="84" t="s">
        <v>640</v>
      </c>
      <c r="I225" s="84" t="s">
        <v>172</v>
      </c>
      <c r="J225" s="84"/>
      <c r="K225" s="94">
        <v>2.4599999987534451</v>
      </c>
      <c r="L225" s="97" t="s">
        <v>176</v>
      </c>
      <c r="M225" s="98">
        <v>6.7500000000000004E-2</v>
      </c>
      <c r="N225" s="98">
        <v>3.1699999990148192E-2</v>
      </c>
      <c r="O225" s="94">
        <v>905.62809299999992</v>
      </c>
      <c r="P225" s="96">
        <v>109.84</v>
      </c>
      <c r="Q225" s="84"/>
      <c r="R225" s="94">
        <v>0.99474179399999996</v>
      </c>
      <c r="S225" s="95">
        <v>1.3589551022440114E-6</v>
      </c>
      <c r="T225" s="95">
        <f t="shared" si="3"/>
        <v>3.9928901225736411E-6</v>
      </c>
      <c r="U225" s="95">
        <f>R225/'סכום נכסי הקרן'!$C$42</f>
        <v>7.6084465769568519E-7</v>
      </c>
    </row>
    <row r="226" spans="2:21">
      <c r="B226" s="87" t="s">
        <v>872</v>
      </c>
      <c r="C226" s="84" t="s">
        <v>873</v>
      </c>
      <c r="D226" s="97" t="s">
        <v>132</v>
      </c>
      <c r="E226" s="97" t="s">
        <v>357</v>
      </c>
      <c r="F226" s="84" t="s">
        <v>592</v>
      </c>
      <c r="G226" s="97" t="s">
        <v>418</v>
      </c>
      <c r="H226" s="84" t="s">
        <v>644</v>
      </c>
      <c r="I226" s="84" t="s">
        <v>361</v>
      </c>
      <c r="J226" s="84"/>
      <c r="K226" s="94">
        <v>2.4100000080411559</v>
      </c>
      <c r="L226" s="97" t="s">
        <v>176</v>
      </c>
      <c r="M226" s="98">
        <v>5.74E-2</v>
      </c>
      <c r="N226" s="98">
        <v>1.3900000046858534E-2</v>
      </c>
      <c r="O226" s="94">
        <v>152.35389399999997</v>
      </c>
      <c r="P226" s="96">
        <v>110.59</v>
      </c>
      <c r="Q226" s="94">
        <v>4.3725369999999993E-3</v>
      </c>
      <c r="R226" s="94">
        <v>0.17286072099999999</v>
      </c>
      <c r="S226" s="95">
        <v>9.8711479777168475E-7</v>
      </c>
      <c r="T226" s="95">
        <f t="shared" si="3"/>
        <v>6.9386233656314837E-7</v>
      </c>
      <c r="U226" s="95">
        <f>R226/'סכום נכסי הקרן'!$C$42</f>
        <v>1.3221537175935161E-7</v>
      </c>
    </row>
    <row r="227" spans="2:21">
      <c r="B227" s="87" t="s">
        <v>874</v>
      </c>
      <c r="C227" s="84" t="s">
        <v>875</v>
      </c>
      <c r="D227" s="97" t="s">
        <v>132</v>
      </c>
      <c r="E227" s="97" t="s">
        <v>357</v>
      </c>
      <c r="F227" s="84" t="s">
        <v>592</v>
      </c>
      <c r="G227" s="97" t="s">
        <v>418</v>
      </c>
      <c r="H227" s="84" t="s">
        <v>644</v>
      </c>
      <c r="I227" s="84" t="s">
        <v>361</v>
      </c>
      <c r="J227" s="84"/>
      <c r="K227" s="94">
        <v>4.4700000000003692</v>
      </c>
      <c r="L227" s="97" t="s">
        <v>176</v>
      </c>
      <c r="M227" s="98">
        <v>5.6500000000000002E-2</v>
      </c>
      <c r="N227" s="98">
        <v>1.8100000000084864E-2</v>
      </c>
      <c r="O227" s="94">
        <v>22685.134049999997</v>
      </c>
      <c r="P227" s="96">
        <v>119.47</v>
      </c>
      <c r="Q227" s="84"/>
      <c r="R227" s="94">
        <v>27.101930716999995</v>
      </c>
      <c r="S227" s="95">
        <v>2.5856586608795059E-4</v>
      </c>
      <c r="T227" s="95">
        <f t="shared" si="3"/>
        <v>1.0878705621429278E-4</v>
      </c>
      <c r="U227" s="95">
        <f>R227/'סכום נכסי הקרן'!$C$42</f>
        <v>2.0729358436173274E-5</v>
      </c>
    </row>
    <row r="228" spans="2:21">
      <c r="B228" s="87" t="s">
        <v>876</v>
      </c>
      <c r="C228" s="84" t="s">
        <v>877</v>
      </c>
      <c r="D228" s="97" t="s">
        <v>132</v>
      </c>
      <c r="E228" s="97" t="s">
        <v>357</v>
      </c>
      <c r="F228" s="84" t="s">
        <v>595</v>
      </c>
      <c r="G228" s="97" t="s">
        <v>418</v>
      </c>
      <c r="H228" s="84" t="s">
        <v>644</v>
      </c>
      <c r="I228" s="84" t="s">
        <v>361</v>
      </c>
      <c r="J228" s="84"/>
      <c r="K228" s="94">
        <v>2.8699999999916272</v>
      </c>
      <c r="L228" s="97" t="s">
        <v>176</v>
      </c>
      <c r="M228" s="98">
        <v>3.7000000000000005E-2</v>
      </c>
      <c r="N228" s="98">
        <v>1.0999999999968989E-2</v>
      </c>
      <c r="O228" s="94">
        <v>118845.49741399998</v>
      </c>
      <c r="P228" s="96">
        <v>108.54</v>
      </c>
      <c r="Q228" s="84"/>
      <c r="R228" s="94">
        <v>128.99490298399999</v>
      </c>
      <c r="S228" s="95">
        <v>5.2568353474985398E-4</v>
      </c>
      <c r="T228" s="95">
        <f t="shared" si="3"/>
        <v>5.1778509467870887E-4</v>
      </c>
      <c r="U228" s="95">
        <f>R228/'סכום נכסי הקרן'!$C$42</f>
        <v>9.8663877799578617E-5</v>
      </c>
    </row>
    <row r="229" spans="2:21">
      <c r="B229" s="87" t="s">
        <v>878</v>
      </c>
      <c r="C229" s="84" t="s">
        <v>879</v>
      </c>
      <c r="D229" s="97" t="s">
        <v>132</v>
      </c>
      <c r="E229" s="97" t="s">
        <v>357</v>
      </c>
      <c r="F229" s="84" t="s">
        <v>880</v>
      </c>
      <c r="G229" s="97" t="s">
        <v>168</v>
      </c>
      <c r="H229" s="84" t="s">
        <v>644</v>
      </c>
      <c r="I229" s="84" t="s">
        <v>361</v>
      </c>
      <c r="J229" s="84"/>
      <c r="K229" s="94">
        <v>2.6700000000021329</v>
      </c>
      <c r="L229" s="97" t="s">
        <v>176</v>
      </c>
      <c r="M229" s="98">
        <v>2.9500000000000002E-2</v>
      </c>
      <c r="N229" s="98">
        <v>1.1100000000002243E-2</v>
      </c>
      <c r="O229" s="94">
        <v>337141.94034799992</v>
      </c>
      <c r="P229" s="96">
        <v>105.68</v>
      </c>
      <c r="Q229" s="84"/>
      <c r="R229" s="94">
        <v>356.29160257199993</v>
      </c>
      <c r="S229" s="95">
        <v>1.7141725164428864E-3</v>
      </c>
      <c r="T229" s="95">
        <f t="shared" si="3"/>
        <v>1.4301532611242351E-3</v>
      </c>
      <c r="U229" s="95">
        <f>R229/'סכום נכסי הקרן'!$C$42</f>
        <v>2.7251550506255339E-4</v>
      </c>
    </row>
    <row r="230" spans="2:21">
      <c r="B230" s="87" t="s">
        <v>881</v>
      </c>
      <c r="C230" s="84" t="s">
        <v>882</v>
      </c>
      <c r="D230" s="97" t="s">
        <v>132</v>
      </c>
      <c r="E230" s="97" t="s">
        <v>357</v>
      </c>
      <c r="F230" s="84" t="s">
        <v>612</v>
      </c>
      <c r="G230" s="97" t="s">
        <v>485</v>
      </c>
      <c r="H230" s="84" t="s">
        <v>640</v>
      </c>
      <c r="I230" s="84" t="s">
        <v>172</v>
      </c>
      <c r="J230" s="84"/>
      <c r="K230" s="94">
        <v>8.4099999999959092</v>
      </c>
      <c r="L230" s="97" t="s">
        <v>176</v>
      </c>
      <c r="M230" s="98">
        <v>3.4300000000000004E-2</v>
      </c>
      <c r="N230" s="98">
        <v>2.1599999999987615E-2</v>
      </c>
      <c r="O230" s="94">
        <v>547786.49887999985</v>
      </c>
      <c r="P230" s="96">
        <v>112.02</v>
      </c>
      <c r="Q230" s="84"/>
      <c r="R230" s="94">
        <v>613.63043611099988</v>
      </c>
      <c r="S230" s="95">
        <v>2.1576591258862447E-3</v>
      </c>
      <c r="T230" s="95">
        <f t="shared" ref="T230:T251" si="4">R230/$R$11</f>
        <v>2.4631104494018752E-3</v>
      </c>
      <c r="U230" s="95">
        <f>R230/'סכום נכסי הקרן'!$C$42</f>
        <v>4.6934535366926361E-4</v>
      </c>
    </row>
    <row r="231" spans="2:21">
      <c r="B231" s="87" t="s">
        <v>883</v>
      </c>
      <c r="C231" s="84" t="s">
        <v>884</v>
      </c>
      <c r="D231" s="97" t="s">
        <v>132</v>
      </c>
      <c r="E231" s="97" t="s">
        <v>357</v>
      </c>
      <c r="F231" s="84" t="s">
        <v>885</v>
      </c>
      <c r="G231" s="97" t="s">
        <v>418</v>
      </c>
      <c r="H231" s="84" t="s">
        <v>644</v>
      </c>
      <c r="I231" s="84" t="s">
        <v>361</v>
      </c>
      <c r="J231" s="84"/>
      <c r="K231" s="94">
        <v>4.5400000000027134</v>
      </c>
      <c r="L231" s="97" t="s">
        <v>176</v>
      </c>
      <c r="M231" s="98">
        <v>3.9E-2</v>
      </c>
      <c r="N231" s="98">
        <v>4.1200000000014517E-2</v>
      </c>
      <c r="O231" s="94">
        <v>521117.56171799987</v>
      </c>
      <c r="P231" s="96">
        <v>100.42</v>
      </c>
      <c r="Q231" s="84"/>
      <c r="R231" s="94">
        <v>523.30625547699992</v>
      </c>
      <c r="S231" s="95">
        <v>1.2381324377343246E-3</v>
      </c>
      <c r="T231" s="95">
        <f t="shared" si="4"/>
        <v>2.100549500562265E-3</v>
      </c>
      <c r="U231" s="95">
        <f>R231/'סכום נכסי הקרן'!$C$42</f>
        <v>4.0025941527737681E-4</v>
      </c>
    </row>
    <row r="232" spans="2:21">
      <c r="B232" s="87" t="s">
        <v>886</v>
      </c>
      <c r="C232" s="84" t="s">
        <v>887</v>
      </c>
      <c r="D232" s="97" t="s">
        <v>132</v>
      </c>
      <c r="E232" s="97" t="s">
        <v>357</v>
      </c>
      <c r="F232" s="84" t="s">
        <v>888</v>
      </c>
      <c r="G232" s="97" t="s">
        <v>203</v>
      </c>
      <c r="H232" s="84" t="s">
        <v>644</v>
      </c>
      <c r="I232" s="84" t="s">
        <v>361</v>
      </c>
      <c r="J232" s="84"/>
      <c r="K232" s="94">
        <v>1.2399999999996436</v>
      </c>
      <c r="L232" s="97" t="s">
        <v>176</v>
      </c>
      <c r="M232" s="98">
        <v>1.3999999999999999E-2</v>
      </c>
      <c r="N232" s="98">
        <v>0.02</v>
      </c>
      <c r="O232" s="94">
        <v>339218.29598900001</v>
      </c>
      <c r="P232" s="96">
        <v>99.27</v>
      </c>
      <c r="Q232" s="94"/>
      <c r="R232" s="94">
        <v>336.74200241299991</v>
      </c>
      <c r="S232" s="95">
        <v>1.0351956572619088E-3</v>
      </c>
      <c r="T232" s="95">
        <f t="shared" si="4"/>
        <v>1.3516812336634733E-3</v>
      </c>
      <c r="U232" s="95">
        <f>R232/'סכום נכסי הקרן'!$C$42</f>
        <v>2.5756267114044522E-4</v>
      </c>
    </row>
    <row r="233" spans="2:21">
      <c r="B233" s="87" t="s">
        <v>889</v>
      </c>
      <c r="C233" s="84" t="s">
        <v>890</v>
      </c>
      <c r="D233" s="97" t="s">
        <v>132</v>
      </c>
      <c r="E233" s="97" t="s">
        <v>357</v>
      </c>
      <c r="F233" s="84" t="s">
        <v>888</v>
      </c>
      <c r="G233" s="97" t="s">
        <v>203</v>
      </c>
      <c r="H233" s="84" t="s">
        <v>644</v>
      </c>
      <c r="I233" s="84" t="s">
        <v>361</v>
      </c>
      <c r="J233" s="84"/>
      <c r="K233" s="94">
        <v>2.6500000000006216</v>
      </c>
      <c r="L233" s="97" t="s">
        <v>176</v>
      </c>
      <c r="M233" s="98">
        <v>2.1600000000000001E-2</v>
      </c>
      <c r="N233" s="98">
        <v>1.9300000000013667E-2</v>
      </c>
      <c r="O233" s="94">
        <v>318183.10466999991</v>
      </c>
      <c r="P233" s="96">
        <v>101.17</v>
      </c>
      <c r="Q233" s="84"/>
      <c r="R233" s="94">
        <v>321.90584699199997</v>
      </c>
      <c r="S233" s="95">
        <v>4.0071773423774567E-4</v>
      </c>
      <c r="T233" s="95">
        <f t="shared" si="4"/>
        <v>1.2921289570879924E-3</v>
      </c>
      <c r="U233" s="95">
        <f>R233/'סכום נכסי הקרן'!$C$42</f>
        <v>2.4621499311897602E-4</v>
      </c>
    </row>
    <row r="234" spans="2:21">
      <c r="B234" s="87" t="s">
        <v>891</v>
      </c>
      <c r="C234" s="84" t="s">
        <v>892</v>
      </c>
      <c r="D234" s="97" t="s">
        <v>132</v>
      </c>
      <c r="E234" s="97" t="s">
        <v>357</v>
      </c>
      <c r="F234" s="84" t="s">
        <v>844</v>
      </c>
      <c r="G234" s="97" t="s">
        <v>163</v>
      </c>
      <c r="H234" s="84" t="s">
        <v>640</v>
      </c>
      <c r="I234" s="84" t="s">
        <v>172</v>
      </c>
      <c r="J234" s="84"/>
      <c r="K234" s="94">
        <v>2.3599999999979078</v>
      </c>
      <c r="L234" s="97" t="s">
        <v>176</v>
      </c>
      <c r="M234" s="98">
        <v>2.4E-2</v>
      </c>
      <c r="N234" s="98">
        <v>1.3999999999971469E-2</v>
      </c>
      <c r="O234" s="94">
        <v>205067.03294499998</v>
      </c>
      <c r="P234" s="96">
        <v>102.56</v>
      </c>
      <c r="Q234" s="84"/>
      <c r="R234" s="94">
        <v>210.31674900399997</v>
      </c>
      <c r="S234" s="95">
        <v>6.1357902904224328E-4</v>
      </c>
      <c r="T234" s="95">
        <f t="shared" si="4"/>
        <v>8.4421070349625948E-4</v>
      </c>
      <c r="U234" s="95">
        <f>R234/'סכום נכסי הקרן'!$C$42</f>
        <v>1.6086423217442266E-4</v>
      </c>
    </row>
    <row r="235" spans="2:21">
      <c r="B235" s="87" t="s">
        <v>893</v>
      </c>
      <c r="C235" s="84" t="s">
        <v>894</v>
      </c>
      <c r="D235" s="97" t="s">
        <v>132</v>
      </c>
      <c r="E235" s="97" t="s">
        <v>357</v>
      </c>
      <c r="F235" s="84" t="s">
        <v>895</v>
      </c>
      <c r="G235" s="97" t="s">
        <v>418</v>
      </c>
      <c r="H235" s="84" t="s">
        <v>644</v>
      </c>
      <c r="I235" s="84" t="s">
        <v>361</v>
      </c>
      <c r="J235" s="84"/>
      <c r="K235" s="94">
        <v>0.96999999999954578</v>
      </c>
      <c r="L235" s="97" t="s">
        <v>176</v>
      </c>
      <c r="M235" s="98">
        <v>5.0999999999999997E-2</v>
      </c>
      <c r="N235" s="98">
        <v>2.1599999999996698E-2</v>
      </c>
      <c r="O235" s="94">
        <v>942302.43184220453</v>
      </c>
      <c r="P235" s="96">
        <v>102.8</v>
      </c>
      <c r="Q235" s="94"/>
      <c r="R235" s="94">
        <v>968.68675965199986</v>
      </c>
      <c r="S235" s="95">
        <v>1.3088441223959993E-3</v>
      </c>
      <c r="T235" s="95">
        <f t="shared" si="4"/>
        <v>3.8883053047656883E-3</v>
      </c>
      <c r="U235" s="95">
        <f>R235/'סכום נכסי הקרן'!$C$42</f>
        <v>7.4091603520357204E-4</v>
      </c>
    </row>
    <row r="236" spans="2:21">
      <c r="B236" s="87" t="s">
        <v>896</v>
      </c>
      <c r="C236" s="84" t="s">
        <v>897</v>
      </c>
      <c r="D236" s="97" t="s">
        <v>132</v>
      </c>
      <c r="E236" s="97" t="s">
        <v>357</v>
      </c>
      <c r="F236" s="84" t="s">
        <v>898</v>
      </c>
      <c r="G236" s="97" t="s">
        <v>899</v>
      </c>
      <c r="H236" s="84" t="s">
        <v>644</v>
      </c>
      <c r="I236" s="84" t="s">
        <v>361</v>
      </c>
      <c r="J236" s="84"/>
      <c r="K236" s="94">
        <v>5.3399999999981667</v>
      </c>
      <c r="L236" s="97" t="s">
        <v>176</v>
      </c>
      <c r="M236" s="98">
        <v>2.6200000000000001E-2</v>
      </c>
      <c r="N236" s="98">
        <v>1.9899999999985832E-2</v>
      </c>
      <c r="O236" s="94">
        <v>230792.20367699998</v>
      </c>
      <c r="P236" s="96">
        <v>104</v>
      </c>
      <c r="Q236" s="84"/>
      <c r="R236" s="94">
        <v>240.023889266</v>
      </c>
      <c r="S236" s="95">
        <v>4.7873174945612843E-4</v>
      </c>
      <c r="T236" s="95">
        <f t="shared" si="4"/>
        <v>9.634550618187064E-4</v>
      </c>
      <c r="U236" s="95">
        <f>R236/'סכום נכסי הקרן'!$C$42</f>
        <v>1.8358622807334947E-4</v>
      </c>
    </row>
    <row r="237" spans="2:21">
      <c r="B237" s="87" t="s">
        <v>900</v>
      </c>
      <c r="C237" s="84" t="s">
        <v>901</v>
      </c>
      <c r="D237" s="97" t="s">
        <v>132</v>
      </c>
      <c r="E237" s="97" t="s">
        <v>357</v>
      </c>
      <c r="F237" s="84" t="s">
        <v>898</v>
      </c>
      <c r="G237" s="97" t="s">
        <v>899</v>
      </c>
      <c r="H237" s="84" t="s">
        <v>644</v>
      </c>
      <c r="I237" s="84" t="s">
        <v>361</v>
      </c>
      <c r="J237" s="84"/>
      <c r="K237" s="94">
        <v>3.350000000003055</v>
      </c>
      <c r="L237" s="97" t="s">
        <v>176</v>
      </c>
      <c r="M237" s="98">
        <v>3.3500000000000002E-2</v>
      </c>
      <c r="N237" s="98">
        <v>1.6800000000017648E-2</v>
      </c>
      <c r="O237" s="94">
        <v>235389.35107399998</v>
      </c>
      <c r="P237" s="96">
        <v>105.6</v>
      </c>
      <c r="Q237" s="94">
        <v>43.831458684000005</v>
      </c>
      <c r="R237" s="94">
        <v>294.59958068599997</v>
      </c>
      <c r="S237" s="95">
        <v>6.6606543325882506E-4</v>
      </c>
      <c r="T237" s="95">
        <f t="shared" si="4"/>
        <v>1.1825216985257843E-3</v>
      </c>
      <c r="U237" s="95">
        <f>R237/'סכום נכסי הקרן'!$C$42</f>
        <v>2.2532934523944619E-4</v>
      </c>
    </row>
    <row r="238" spans="2:21">
      <c r="B238" s="87" t="s">
        <v>902</v>
      </c>
      <c r="C238" s="84" t="s">
        <v>903</v>
      </c>
      <c r="D238" s="97" t="s">
        <v>132</v>
      </c>
      <c r="E238" s="97" t="s">
        <v>357</v>
      </c>
      <c r="F238" s="84" t="s">
        <v>639</v>
      </c>
      <c r="G238" s="97" t="s">
        <v>365</v>
      </c>
      <c r="H238" s="84" t="s">
        <v>675</v>
      </c>
      <c r="I238" s="84" t="s">
        <v>172</v>
      </c>
      <c r="J238" s="84"/>
      <c r="K238" s="94">
        <v>0.95000000000000007</v>
      </c>
      <c r="L238" s="97" t="s">
        <v>176</v>
      </c>
      <c r="M238" s="98">
        <v>2.6800000000000001E-2</v>
      </c>
      <c r="N238" s="98">
        <v>1.160000000010805E-2</v>
      </c>
      <c r="O238" s="94">
        <v>36444.814743999996</v>
      </c>
      <c r="P238" s="96">
        <v>101.58</v>
      </c>
      <c r="Q238" s="84"/>
      <c r="R238" s="94">
        <v>37.020643759999992</v>
      </c>
      <c r="S238" s="95">
        <v>3.7755692383557101E-4</v>
      </c>
      <c r="T238" s="95">
        <f t="shared" si="4"/>
        <v>1.4860073608269594E-4</v>
      </c>
      <c r="U238" s="95">
        <f>R238/'סכום נכסי הקרן'!$C$42</f>
        <v>2.8315849599510342E-5</v>
      </c>
    </row>
    <row r="239" spans="2:21">
      <c r="B239" s="87" t="s">
        <v>904</v>
      </c>
      <c r="C239" s="84" t="s">
        <v>905</v>
      </c>
      <c r="D239" s="97" t="s">
        <v>132</v>
      </c>
      <c r="E239" s="97" t="s">
        <v>357</v>
      </c>
      <c r="F239" s="84" t="s">
        <v>678</v>
      </c>
      <c r="G239" s="97" t="s">
        <v>679</v>
      </c>
      <c r="H239" s="84" t="s">
        <v>675</v>
      </c>
      <c r="I239" s="84" t="s">
        <v>172</v>
      </c>
      <c r="J239" s="84"/>
      <c r="K239" s="94">
        <v>2.110092864125122</v>
      </c>
      <c r="L239" s="97" t="s">
        <v>176</v>
      </c>
      <c r="M239" s="98">
        <v>4.6500000000000007E-2</v>
      </c>
      <c r="N239" s="98">
        <v>1.9601661779081136E-2</v>
      </c>
      <c r="O239" s="94">
        <v>7.5619999999999984E-3</v>
      </c>
      <c r="P239" s="96">
        <v>106.91</v>
      </c>
      <c r="Q239" s="84"/>
      <c r="R239" s="94">
        <v>8.1839999999999982E-6</v>
      </c>
      <c r="S239" s="95">
        <v>5.9070356325168907E-11</v>
      </c>
      <c r="T239" s="95">
        <f t="shared" si="4"/>
        <v>3.2850547710215821E-11</v>
      </c>
      <c r="U239" s="95">
        <f>R239/'סכום נכסי הקרן'!$C$42</f>
        <v>6.2596672987296709E-12</v>
      </c>
    </row>
    <row r="240" spans="2:21">
      <c r="B240" s="87" t="s">
        <v>906</v>
      </c>
      <c r="C240" s="84" t="s">
        <v>907</v>
      </c>
      <c r="D240" s="97" t="s">
        <v>132</v>
      </c>
      <c r="E240" s="97" t="s">
        <v>357</v>
      </c>
      <c r="F240" s="84" t="s">
        <v>908</v>
      </c>
      <c r="G240" s="97" t="s">
        <v>485</v>
      </c>
      <c r="H240" s="84" t="s">
        <v>675</v>
      </c>
      <c r="I240" s="84" t="s">
        <v>172</v>
      </c>
      <c r="J240" s="84"/>
      <c r="K240" s="94">
        <v>5.5799999999932011</v>
      </c>
      <c r="L240" s="97" t="s">
        <v>176</v>
      </c>
      <c r="M240" s="98">
        <v>3.27E-2</v>
      </c>
      <c r="N240" s="98">
        <v>1.9299999999982002E-2</v>
      </c>
      <c r="O240" s="94">
        <v>229421.12138099998</v>
      </c>
      <c r="P240" s="96">
        <v>108.97</v>
      </c>
      <c r="Q240" s="84"/>
      <c r="R240" s="94">
        <v>250.00019596499993</v>
      </c>
      <c r="S240" s="95">
        <v>1.0287942662825112E-3</v>
      </c>
      <c r="T240" s="95">
        <f t="shared" si="4"/>
        <v>1.0034999224232083E-3</v>
      </c>
      <c r="U240" s="95">
        <f>R240/'סכום נכסי הקרן'!$C$42</f>
        <v>1.912167706938074E-4</v>
      </c>
    </row>
    <row r="241" spans="2:21">
      <c r="B241" s="87" t="s">
        <v>909</v>
      </c>
      <c r="C241" s="84" t="s">
        <v>910</v>
      </c>
      <c r="D241" s="97" t="s">
        <v>132</v>
      </c>
      <c r="E241" s="97" t="s">
        <v>357</v>
      </c>
      <c r="F241" s="84" t="s">
        <v>689</v>
      </c>
      <c r="G241" s="97" t="s">
        <v>489</v>
      </c>
      <c r="H241" s="84" t="s">
        <v>683</v>
      </c>
      <c r="I241" s="84" t="s">
        <v>361</v>
      </c>
      <c r="J241" s="84"/>
      <c r="K241" s="94">
        <v>1.2300000000014109</v>
      </c>
      <c r="L241" s="97" t="s">
        <v>176</v>
      </c>
      <c r="M241" s="98">
        <v>0.06</v>
      </c>
      <c r="N241" s="98">
        <v>1.350000000002048E-2</v>
      </c>
      <c r="O241" s="94">
        <v>409881.43240599992</v>
      </c>
      <c r="P241" s="96">
        <v>107.21</v>
      </c>
      <c r="Q241" s="84"/>
      <c r="R241" s="94">
        <v>439.43387010599992</v>
      </c>
      <c r="S241" s="95">
        <v>9.9892249035370985E-4</v>
      </c>
      <c r="T241" s="95">
        <f t="shared" si="4"/>
        <v>1.7638860356062969E-3</v>
      </c>
      <c r="U241" s="95">
        <f>R241/'סכום נכסי הקרן'!$C$42</f>
        <v>3.3610823883880133E-4</v>
      </c>
    </row>
    <row r="242" spans="2:21">
      <c r="B242" s="87" t="s">
        <v>911</v>
      </c>
      <c r="C242" s="84" t="s">
        <v>912</v>
      </c>
      <c r="D242" s="97" t="s">
        <v>132</v>
      </c>
      <c r="E242" s="97" t="s">
        <v>357</v>
      </c>
      <c r="F242" s="84" t="s">
        <v>689</v>
      </c>
      <c r="G242" s="97" t="s">
        <v>489</v>
      </c>
      <c r="H242" s="84" t="s">
        <v>683</v>
      </c>
      <c r="I242" s="84" t="s">
        <v>361</v>
      </c>
      <c r="J242" s="84"/>
      <c r="K242" s="94">
        <v>2.9900000001952751</v>
      </c>
      <c r="L242" s="97" t="s">
        <v>176</v>
      </c>
      <c r="M242" s="98">
        <v>5.9000000000000004E-2</v>
      </c>
      <c r="N242" s="98">
        <v>1.6700000000278964E-2</v>
      </c>
      <c r="O242" s="94">
        <v>6252.729296999999</v>
      </c>
      <c r="P242" s="96">
        <v>114.66</v>
      </c>
      <c r="Q242" s="84"/>
      <c r="R242" s="94">
        <v>7.169379339999999</v>
      </c>
      <c r="S242" s="95">
        <v>7.4007170555446488E-6</v>
      </c>
      <c r="T242" s="95">
        <f t="shared" si="4"/>
        <v>2.8777863888233826E-5</v>
      </c>
      <c r="U242" s="95">
        <f>R242/'סכום נכסי הקרן'!$C$42</f>
        <v>5.4836179627060257E-6</v>
      </c>
    </row>
    <row r="243" spans="2:21">
      <c r="B243" s="87" t="s">
        <v>913</v>
      </c>
      <c r="C243" s="84" t="s">
        <v>914</v>
      </c>
      <c r="D243" s="97" t="s">
        <v>132</v>
      </c>
      <c r="E243" s="97" t="s">
        <v>357</v>
      </c>
      <c r="F243" s="84" t="s">
        <v>703</v>
      </c>
      <c r="G243" s="97" t="s">
        <v>418</v>
      </c>
      <c r="H243" s="84" t="s">
        <v>675</v>
      </c>
      <c r="I243" s="84" t="s">
        <v>172</v>
      </c>
      <c r="J243" s="84"/>
      <c r="K243" s="94">
        <v>2.9898937815819329</v>
      </c>
      <c r="L243" s="97" t="s">
        <v>176</v>
      </c>
      <c r="M243" s="98">
        <v>7.0499999999999993E-2</v>
      </c>
      <c r="N243" s="98">
        <v>2.3099927812725584E-2</v>
      </c>
      <c r="O243" s="94">
        <v>8.2729999999999991E-3</v>
      </c>
      <c r="P243" s="96">
        <v>116.33</v>
      </c>
      <c r="Q243" s="84"/>
      <c r="R243" s="94">
        <v>9.6969999999999988E-6</v>
      </c>
      <c r="S243" s="95">
        <v>1.7891373962213534E-11</v>
      </c>
      <c r="T243" s="95">
        <f t="shared" si="4"/>
        <v>3.8923724480200735E-11</v>
      </c>
      <c r="U243" s="95">
        <f>R243/'סכום נכסי הקרן'!$C$42</f>
        <v>7.416910287852105E-12</v>
      </c>
    </row>
    <row r="244" spans="2:21">
      <c r="B244" s="87" t="s">
        <v>915</v>
      </c>
      <c r="C244" s="84" t="s">
        <v>916</v>
      </c>
      <c r="D244" s="97" t="s">
        <v>132</v>
      </c>
      <c r="E244" s="97" t="s">
        <v>357</v>
      </c>
      <c r="F244" s="84" t="s">
        <v>706</v>
      </c>
      <c r="G244" s="97" t="s">
        <v>203</v>
      </c>
      <c r="H244" s="84" t="s">
        <v>683</v>
      </c>
      <c r="I244" s="84" t="s">
        <v>361</v>
      </c>
      <c r="J244" s="84"/>
      <c r="K244" s="94">
        <v>3.0800000000036962</v>
      </c>
      <c r="L244" s="97" t="s">
        <v>176</v>
      </c>
      <c r="M244" s="98">
        <v>4.1399999999999999E-2</v>
      </c>
      <c r="N244" s="98">
        <v>5.9800000000086999E-2</v>
      </c>
      <c r="O244" s="94">
        <v>271426.08622999996</v>
      </c>
      <c r="P244" s="96">
        <v>95.7</v>
      </c>
      <c r="Q244" s="84"/>
      <c r="R244" s="94">
        <v>259.75476446299996</v>
      </c>
      <c r="S244" s="95">
        <v>4.2198808664885621E-4</v>
      </c>
      <c r="T244" s="95">
        <f t="shared" si="4"/>
        <v>1.0426547266553831E-3</v>
      </c>
      <c r="U244" s="95">
        <f>R244/'סכום נכסי הקרן'!$C$42</f>
        <v>1.9867771319626945E-4</v>
      </c>
    </row>
    <row r="245" spans="2:21">
      <c r="B245" s="87" t="s">
        <v>917</v>
      </c>
      <c r="C245" s="84" t="s">
        <v>918</v>
      </c>
      <c r="D245" s="97" t="s">
        <v>132</v>
      </c>
      <c r="E245" s="97" t="s">
        <v>357</v>
      </c>
      <c r="F245" s="84" t="s">
        <v>706</v>
      </c>
      <c r="G245" s="97" t="s">
        <v>203</v>
      </c>
      <c r="H245" s="84" t="s">
        <v>683</v>
      </c>
      <c r="I245" s="84" t="s">
        <v>361</v>
      </c>
      <c r="J245" s="84"/>
      <c r="K245" s="94">
        <v>5.3500000000027175</v>
      </c>
      <c r="L245" s="97" t="s">
        <v>176</v>
      </c>
      <c r="M245" s="98">
        <v>2.5000000000000001E-2</v>
      </c>
      <c r="N245" s="98">
        <v>6.0900000000024462E-2</v>
      </c>
      <c r="O245" s="94">
        <v>697342.95115699992</v>
      </c>
      <c r="P245" s="96">
        <v>84.46</v>
      </c>
      <c r="Q245" s="84"/>
      <c r="R245" s="94">
        <v>588.97584108399985</v>
      </c>
      <c r="S245" s="95">
        <v>1.1358542507732877E-3</v>
      </c>
      <c r="T245" s="95">
        <f t="shared" si="4"/>
        <v>2.3641469901874916E-3</v>
      </c>
      <c r="U245" s="95">
        <f>R245/'סכום נכסי הקרן'!$C$42</f>
        <v>4.5048788027557651E-4</v>
      </c>
    </row>
    <row r="246" spans="2:21">
      <c r="B246" s="87" t="s">
        <v>919</v>
      </c>
      <c r="C246" s="84" t="s">
        <v>920</v>
      </c>
      <c r="D246" s="97" t="s">
        <v>132</v>
      </c>
      <c r="E246" s="97" t="s">
        <v>357</v>
      </c>
      <c r="F246" s="84" t="s">
        <v>706</v>
      </c>
      <c r="G246" s="97" t="s">
        <v>203</v>
      </c>
      <c r="H246" s="84" t="s">
        <v>683</v>
      </c>
      <c r="I246" s="84" t="s">
        <v>361</v>
      </c>
      <c r="J246" s="84"/>
      <c r="K246" s="94">
        <v>4.0099999999955314</v>
      </c>
      <c r="L246" s="97" t="s">
        <v>176</v>
      </c>
      <c r="M246" s="98">
        <v>3.5499999999999997E-2</v>
      </c>
      <c r="N246" s="98">
        <v>6.3399999999918133E-2</v>
      </c>
      <c r="O246" s="94">
        <v>353222.48265899991</v>
      </c>
      <c r="P246" s="96">
        <v>90.6</v>
      </c>
      <c r="Q246" s="84"/>
      <c r="R246" s="94">
        <v>320.01955354299997</v>
      </c>
      <c r="S246" s="95">
        <v>4.9705260747304506E-4</v>
      </c>
      <c r="T246" s="95">
        <f t="shared" si="4"/>
        <v>1.2845573817040919E-3</v>
      </c>
      <c r="U246" s="95">
        <f>R246/'סכום נכסי הקרן'!$C$42</f>
        <v>2.4477223048230526E-4</v>
      </c>
    </row>
    <row r="247" spans="2:21">
      <c r="B247" s="87" t="s">
        <v>921</v>
      </c>
      <c r="C247" s="84" t="s">
        <v>922</v>
      </c>
      <c r="D247" s="97" t="s">
        <v>132</v>
      </c>
      <c r="E247" s="97" t="s">
        <v>357</v>
      </c>
      <c r="F247" s="84" t="s">
        <v>923</v>
      </c>
      <c r="G247" s="97" t="s">
        <v>489</v>
      </c>
      <c r="H247" s="84" t="s">
        <v>715</v>
      </c>
      <c r="I247" s="84" t="s">
        <v>172</v>
      </c>
      <c r="J247" s="84"/>
      <c r="K247" s="94">
        <v>5.5700000000043755</v>
      </c>
      <c r="L247" s="97" t="s">
        <v>176</v>
      </c>
      <c r="M247" s="98">
        <v>4.4500000000000005E-2</v>
      </c>
      <c r="N247" s="98">
        <v>1.9300000000016769E-2</v>
      </c>
      <c r="O247" s="94">
        <v>500197.1908049999</v>
      </c>
      <c r="P247" s="96">
        <v>115.62</v>
      </c>
      <c r="Q247" s="84"/>
      <c r="R247" s="94">
        <v>578.32799757099986</v>
      </c>
      <c r="S247" s="95">
        <v>1.7233916441737869E-3</v>
      </c>
      <c r="T247" s="95">
        <f t="shared" si="4"/>
        <v>2.3214065831329072E-3</v>
      </c>
      <c r="U247" s="95">
        <f>R247/'סכום נכסי הקרן'!$C$42</f>
        <v>4.4234370165383686E-4</v>
      </c>
    </row>
    <row r="248" spans="2:21">
      <c r="B248" s="87" t="s">
        <v>924</v>
      </c>
      <c r="C248" s="84" t="s">
        <v>925</v>
      </c>
      <c r="D248" s="97" t="s">
        <v>132</v>
      </c>
      <c r="E248" s="97" t="s">
        <v>357</v>
      </c>
      <c r="F248" s="84" t="s">
        <v>926</v>
      </c>
      <c r="G248" s="97" t="s">
        <v>418</v>
      </c>
      <c r="H248" s="84" t="s">
        <v>715</v>
      </c>
      <c r="I248" s="84" t="s">
        <v>172</v>
      </c>
      <c r="J248" s="84"/>
      <c r="K248" s="94">
        <v>3.8199999999994345</v>
      </c>
      <c r="L248" s="97" t="s">
        <v>176</v>
      </c>
      <c r="M248" s="98">
        <v>4.2000000000000003E-2</v>
      </c>
      <c r="N248" s="98">
        <v>7.4200000000004637E-2</v>
      </c>
      <c r="O248" s="94">
        <v>435074.16587199993</v>
      </c>
      <c r="P248" s="96">
        <v>89.37</v>
      </c>
      <c r="Q248" s="84"/>
      <c r="R248" s="94">
        <v>388.82578212099992</v>
      </c>
      <c r="S248" s="95">
        <v>7.3146772076230311E-4</v>
      </c>
      <c r="T248" s="95">
        <f t="shared" si="4"/>
        <v>1.5607453453724207E-3</v>
      </c>
      <c r="U248" s="95">
        <f>R248/'סכום נכסי הקרן'!$C$42</f>
        <v>2.9739980855887237E-4</v>
      </c>
    </row>
    <row r="249" spans="2:21">
      <c r="B249" s="87" t="s">
        <v>927</v>
      </c>
      <c r="C249" s="84" t="s">
        <v>928</v>
      </c>
      <c r="D249" s="97" t="s">
        <v>132</v>
      </c>
      <c r="E249" s="97" t="s">
        <v>357</v>
      </c>
      <c r="F249" s="84" t="s">
        <v>926</v>
      </c>
      <c r="G249" s="97" t="s">
        <v>418</v>
      </c>
      <c r="H249" s="84" t="s">
        <v>715</v>
      </c>
      <c r="I249" s="84" t="s">
        <v>172</v>
      </c>
      <c r="J249" s="84"/>
      <c r="K249" s="94">
        <v>4.3399999999969578</v>
      </c>
      <c r="L249" s="97" t="s">
        <v>176</v>
      </c>
      <c r="M249" s="98">
        <v>3.2500000000000001E-2</v>
      </c>
      <c r="N249" s="98">
        <v>4.6199999999966684E-2</v>
      </c>
      <c r="O249" s="94">
        <v>726706.31289199973</v>
      </c>
      <c r="P249" s="96">
        <v>95.01</v>
      </c>
      <c r="Q249" s="84"/>
      <c r="R249" s="94">
        <v>690.44364376499993</v>
      </c>
      <c r="S249" s="95">
        <v>8.8596898329876988E-4</v>
      </c>
      <c r="T249" s="95">
        <f t="shared" si="4"/>
        <v>2.7714383994033955E-3</v>
      </c>
      <c r="U249" s="95">
        <f>R249/'סכום נכסי הקרן'!$C$42</f>
        <v>5.2809720167296299E-4</v>
      </c>
    </row>
    <row r="250" spans="2:21">
      <c r="B250" s="87" t="s">
        <v>929</v>
      </c>
      <c r="C250" s="84" t="s">
        <v>930</v>
      </c>
      <c r="D250" s="97" t="s">
        <v>132</v>
      </c>
      <c r="E250" s="97" t="s">
        <v>357</v>
      </c>
      <c r="F250" s="84" t="s">
        <v>931</v>
      </c>
      <c r="G250" s="97" t="s">
        <v>418</v>
      </c>
      <c r="H250" s="84" t="s">
        <v>715</v>
      </c>
      <c r="I250" s="84" t="s">
        <v>172</v>
      </c>
      <c r="J250" s="84"/>
      <c r="K250" s="94">
        <v>3.3800000000011106</v>
      </c>
      <c r="L250" s="97" t="s">
        <v>176</v>
      </c>
      <c r="M250" s="98">
        <v>4.5999999999999999E-2</v>
      </c>
      <c r="N250" s="98">
        <v>6.4699999999986782E-2</v>
      </c>
      <c r="O250" s="94">
        <v>248449.61518198301</v>
      </c>
      <c r="P250" s="96">
        <v>94.27</v>
      </c>
      <c r="Q250" s="94"/>
      <c r="R250" s="94">
        <v>234.21342587299995</v>
      </c>
      <c r="S250" s="95">
        <v>1.0397797207370931E-3</v>
      </c>
      <c r="T250" s="95">
        <f t="shared" si="4"/>
        <v>9.4013188184434047E-4</v>
      </c>
      <c r="U250" s="95">
        <f>R250/'סכום נכסי הקרן'!$C$42</f>
        <v>1.7914199937202639E-4</v>
      </c>
    </row>
    <row r="251" spans="2:21">
      <c r="B251" s="87" t="s">
        <v>932</v>
      </c>
      <c r="C251" s="84" t="s">
        <v>933</v>
      </c>
      <c r="D251" s="97" t="s">
        <v>132</v>
      </c>
      <c r="E251" s="97" t="s">
        <v>357</v>
      </c>
      <c r="F251" s="84" t="s">
        <v>934</v>
      </c>
      <c r="G251" s="97" t="s">
        <v>489</v>
      </c>
      <c r="H251" s="84" t="s">
        <v>730</v>
      </c>
      <c r="I251" s="84" t="s">
        <v>361</v>
      </c>
      <c r="J251" s="84"/>
      <c r="K251" s="94">
        <v>0.51000000000411561</v>
      </c>
      <c r="L251" s="97" t="s">
        <v>176</v>
      </c>
      <c r="M251" s="98">
        <v>4.7E-2</v>
      </c>
      <c r="N251" s="98">
        <v>1.5200000000011355E-2</v>
      </c>
      <c r="O251" s="94">
        <v>68332.961437000005</v>
      </c>
      <c r="P251" s="96">
        <v>103.12</v>
      </c>
      <c r="Q251" s="84"/>
      <c r="R251" s="94">
        <v>70.464947520999985</v>
      </c>
      <c r="S251" s="95">
        <v>1.0339943080119359E-3</v>
      </c>
      <c r="T251" s="95">
        <f t="shared" si="4"/>
        <v>2.8284605577180651E-4</v>
      </c>
      <c r="U251" s="95">
        <f>R251/'סכום נכסי הקרן'!$C$42</f>
        <v>5.3896276601161545E-5</v>
      </c>
    </row>
    <row r="252" spans="2:21">
      <c r="B252" s="83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94"/>
      <c r="P252" s="96"/>
      <c r="Q252" s="84"/>
      <c r="R252" s="84"/>
      <c r="S252" s="84"/>
      <c r="T252" s="95"/>
      <c r="U252" s="84"/>
    </row>
    <row r="253" spans="2:21">
      <c r="B253" s="102" t="s">
        <v>51</v>
      </c>
      <c r="C253" s="82"/>
      <c r="D253" s="82"/>
      <c r="E253" s="82"/>
      <c r="F253" s="82"/>
      <c r="G253" s="82"/>
      <c r="H253" s="82"/>
      <c r="I253" s="82"/>
      <c r="J253" s="82"/>
      <c r="K253" s="91">
        <v>4.0911402570092115</v>
      </c>
      <c r="L253" s="82"/>
      <c r="M253" s="82"/>
      <c r="N253" s="104">
        <v>6.4208618439920789E-2</v>
      </c>
      <c r="O253" s="91"/>
      <c r="P253" s="93"/>
      <c r="Q253" s="82"/>
      <c r="R253" s="91">
        <v>6164.2839730769992</v>
      </c>
      <c r="S253" s="82"/>
      <c r="T253" s="92">
        <f t="shared" ref="T253:T316" si="5">R253/$R$11</f>
        <v>2.4743414559736648E-2</v>
      </c>
      <c r="U253" s="92">
        <f>R253/'סכום נכסי הקרן'!$C$42</f>
        <v>4.7148542040998916E-3</v>
      </c>
    </row>
    <row r="254" spans="2:21">
      <c r="B254" s="87" t="s">
        <v>935</v>
      </c>
      <c r="C254" s="84" t="s">
        <v>936</v>
      </c>
      <c r="D254" s="97" t="s">
        <v>132</v>
      </c>
      <c r="E254" s="97" t="s">
        <v>357</v>
      </c>
      <c r="F254" s="84" t="s">
        <v>937</v>
      </c>
      <c r="G254" s="97" t="s">
        <v>158</v>
      </c>
      <c r="H254" s="84" t="s">
        <v>452</v>
      </c>
      <c r="I254" s="84" t="s">
        <v>361</v>
      </c>
      <c r="J254" s="84"/>
      <c r="K254" s="94">
        <v>2.929999999999735</v>
      </c>
      <c r="L254" s="97" t="s">
        <v>176</v>
      </c>
      <c r="M254" s="98">
        <v>3.49E-2</v>
      </c>
      <c r="N254" s="98">
        <v>4.5999999999997133E-2</v>
      </c>
      <c r="O254" s="94">
        <v>2934782.0251229997</v>
      </c>
      <c r="P254" s="96">
        <v>95.22</v>
      </c>
      <c r="Q254" s="84"/>
      <c r="R254" s="94">
        <v>2794.4994686179994</v>
      </c>
      <c r="S254" s="95">
        <v>1.4171199704793578E-3</v>
      </c>
      <c r="T254" s="95">
        <f t="shared" si="5"/>
        <v>1.1217111207234648E-2</v>
      </c>
      <c r="U254" s="95">
        <f>R254/'סכום נכסי הקרן'!$C$42</f>
        <v>2.1374189809415366E-3</v>
      </c>
    </row>
    <row r="255" spans="2:21">
      <c r="B255" s="87" t="s">
        <v>938</v>
      </c>
      <c r="C255" s="84" t="s">
        <v>939</v>
      </c>
      <c r="D255" s="97" t="s">
        <v>132</v>
      </c>
      <c r="E255" s="97" t="s">
        <v>357</v>
      </c>
      <c r="F255" s="84" t="s">
        <v>940</v>
      </c>
      <c r="G255" s="97" t="s">
        <v>158</v>
      </c>
      <c r="H255" s="84" t="s">
        <v>640</v>
      </c>
      <c r="I255" s="84" t="s">
        <v>172</v>
      </c>
      <c r="J255" s="84"/>
      <c r="K255" s="94">
        <v>5.0400000000015597</v>
      </c>
      <c r="L255" s="97" t="s">
        <v>176</v>
      </c>
      <c r="M255" s="98">
        <v>4.6900000000000004E-2</v>
      </c>
      <c r="N255" s="98">
        <v>8.010000000002164E-2</v>
      </c>
      <c r="O255" s="94">
        <v>1331548.4538779997</v>
      </c>
      <c r="P255" s="96">
        <v>84.71</v>
      </c>
      <c r="Q255" s="84"/>
      <c r="R255" s="94">
        <v>1127.954752956</v>
      </c>
      <c r="S255" s="95">
        <v>6.453918028210884E-4</v>
      </c>
      <c r="T255" s="95">
        <f t="shared" si="5"/>
        <v>4.5276064793433263E-3</v>
      </c>
      <c r="U255" s="95">
        <f>R255/'סכום נכסי הקרן'!$C$42</f>
        <v>8.6273478513262209E-4</v>
      </c>
    </row>
    <row r="256" spans="2:21">
      <c r="B256" s="87" t="s">
        <v>941</v>
      </c>
      <c r="C256" s="84" t="s">
        <v>942</v>
      </c>
      <c r="D256" s="97" t="s">
        <v>132</v>
      </c>
      <c r="E256" s="97" t="s">
        <v>357</v>
      </c>
      <c r="F256" s="84" t="s">
        <v>940</v>
      </c>
      <c r="G256" s="97" t="s">
        <v>158</v>
      </c>
      <c r="H256" s="84" t="s">
        <v>640</v>
      </c>
      <c r="I256" s="84" t="s">
        <v>172</v>
      </c>
      <c r="J256" s="84"/>
      <c r="K256" s="94">
        <v>5.2300000000004383</v>
      </c>
      <c r="L256" s="97" t="s">
        <v>176</v>
      </c>
      <c r="M256" s="98">
        <v>4.6900000000000004E-2</v>
      </c>
      <c r="N256" s="98">
        <v>8.1500000000002862E-2</v>
      </c>
      <c r="O256" s="94">
        <v>2468126.1868469995</v>
      </c>
      <c r="P256" s="96">
        <v>85.15</v>
      </c>
      <c r="Q256" s="84"/>
      <c r="R256" s="94">
        <v>2101.6094994959994</v>
      </c>
      <c r="S256" s="95">
        <v>1.4514547803178924E-3</v>
      </c>
      <c r="T256" s="95">
        <f t="shared" si="5"/>
        <v>8.4358532663045133E-3</v>
      </c>
      <c r="U256" s="95">
        <f>R256/'סכום נכסי הקרן'!$C$42</f>
        <v>1.6074506669959362E-3</v>
      </c>
    </row>
    <row r="257" spans="2:21">
      <c r="B257" s="87" t="s">
        <v>943</v>
      </c>
      <c r="C257" s="84" t="s">
        <v>944</v>
      </c>
      <c r="D257" s="97" t="s">
        <v>132</v>
      </c>
      <c r="E257" s="97" t="s">
        <v>357</v>
      </c>
      <c r="F257" s="84" t="s">
        <v>689</v>
      </c>
      <c r="G257" s="97" t="s">
        <v>489</v>
      </c>
      <c r="H257" s="84" t="s">
        <v>683</v>
      </c>
      <c r="I257" s="84" t="s">
        <v>361</v>
      </c>
      <c r="J257" s="84"/>
      <c r="K257" s="94">
        <v>2.5299999999949367</v>
      </c>
      <c r="L257" s="97" t="s">
        <v>176</v>
      </c>
      <c r="M257" s="98">
        <v>6.7000000000000004E-2</v>
      </c>
      <c r="N257" s="98">
        <v>4.0099999999923697E-2</v>
      </c>
      <c r="O257" s="94">
        <v>143447.82028700001</v>
      </c>
      <c r="P257" s="96">
        <v>97.75</v>
      </c>
      <c r="Q257" s="84"/>
      <c r="R257" s="94">
        <v>140.22025200699997</v>
      </c>
      <c r="S257" s="95">
        <v>1.2538244765640299E-4</v>
      </c>
      <c r="T257" s="95">
        <f t="shared" si="5"/>
        <v>5.628436068541592E-4</v>
      </c>
      <c r="U257" s="95">
        <f>R257/'סכום נכסי הקרן'!$C$42</f>
        <v>1.0724977102979611E-4</v>
      </c>
    </row>
    <row r="258" spans="2:21">
      <c r="B258" s="83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94"/>
      <c r="P258" s="96"/>
      <c r="Q258" s="84"/>
      <c r="R258" s="84"/>
      <c r="S258" s="84"/>
      <c r="T258" s="95"/>
      <c r="U258" s="84"/>
    </row>
    <row r="259" spans="2:21">
      <c r="B259" s="81" t="s">
        <v>245</v>
      </c>
      <c r="C259" s="82"/>
      <c r="D259" s="82"/>
      <c r="E259" s="82"/>
      <c r="F259" s="82"/>
      <c r="G259" s="82"/>
      <c r="H259" s="82"/>
      <c r="I259" s="82"/>
      <c r="J259" s="82"/>
      <c r="K259" s="91">
        <v>6.1396905286065442</v>
      </c>
      <c r="L259" s="82"/>
      <c r="M259" s="82"/>
      <c r="N259" s="104">
        <v>3.704466760061894E-2</v>
      </c>
      <c r="O259" s="91"/>
      <c r="P259" s="93"/>
      <c r="Q259" s="82"/>
      <c r="R259" s="91">
        <v>38342.607314882982</v>
      </c>
      <c r="S259" s="82"/>
      <c r="T259" s="92">
        <f t="shared" si="5"/>
        <v>0.15390709322234039</v>
      </c>
      <c r="U259" s="92">
        <f>R259/'סכום נכסי הקרן'!$C$42</f>
        <v>2.9326975214687943E-2</v>
      </c>
    </row>
    <row r="260" spans="2:21">
      <c r="B260" s="102" t="s">
        <v>69</v>
      </c>
      <c r="C260" s="82"/>
      <c r="D260" s="82"/>
      <c r="E260" s="82"/>
      <c r="F260" s="82"/>
      <c r="G260" s="82"/>
      <c r="H260" s="82"/>
      <c r="I260" s="82"/>
      <c r="J260" s="82"/>
      <c r="K260" s="91">
        <v>8.2515083822045234</v>
      </c>
      <c r="L260" s="82"/>
      <c r="M260" s="82"/>
      <c r="N260" s="104">
        <v>4.5669079419354199E-2</v>
      </c>
      <c r="O260" s="91"/>
      <c r="P260" s="93"/>
      <c r="Q260" s="82"/>
      <c r="R260" s="91">
        <v>2474.6601044209997</v>
      </c>
      <c r="S260" s="82"/>
      <c r="T260" s="92">
        <f t="shared" si="5"/>
        <v>9.9332771049425381E-3</v>
      </c>
      <c r="U260" s="92">
        <f>R260/'סכום נכסי הקרן'!$C$42</f>
        <v>1.8927845712506217E-3</v>
      </c>
    </row>
    <row r="261" spans="2:21">
      <c r="B261" s="87" t="s">
        <v>945</v>
      </c>
      <c r="C261" s="84" t="s">
        <v>946</v>
      </c>
      <c r="D261" s="97" t="s">
        <v>30</v>
      </c>
      <c r="E261" s="97" t="s">
        <v>947</v>
      </c>
      <c r="F261" s="84" t="s">
        <v>948</v>
      </c>
      <c r="G261" s="97" t="s">
        <v>949</v>
      </c>
      <c r="H261" s="84" t="s">
        <v>950</v>
      </c>
      <c r="I261" s="84" t="s">
        <v>951</v>
      </c>
      <c r="J261" s="84"/>
      <c r="K261" s="94">
        <v>3.8300000000039507</v>
      </c>
      <c r="L261" s="97" t="s">
        <v>175</v>
      </c>
      <c r="M261" s="98">
        <v>5.0819999999999997E-2</v>
      </c>
      <c r="N261" s="98">
        <v>4.3900000000033863E-2</v>
      </c>
      <c r="O261" s="94">
        <v>137682.60303499998</v>
      </c>
      <c r="P261" s="96">
        <v>103.4816</v>
      </c>
      <c r="Q261" s="84"/>
      <c r="R261" s="94">
        <v>496.10207088799996</v>
      </c>
      <c r="S261" s="95">
        <v>4.3025813448437496E-4</v>
      </c>
      <c r="T261" s="95">
        <f t="shared" si="5"/>
        <v>1.9913519976592275E-3</v>
      </c>
      <c r="U261" s="95">
        <f>R261/'סכום נכסי הקרן'!$C$42</f>
        <v>3.7945184628173056E-4</v>
      </c>
    </row>
    <row r="262" spans="2:21">
      <c r="B262" s="87" t="s">
        <v>952</v>
      </c>
      <c r="C262" s="84" t="s">
        <v>953</v>
      </c>
      <c r="D262" s="97" t="s">
        <v>30</v>
      </c>
      <c r="E262" s="97" t="s">
        <v>947</v>
      </c>
      <c r="F262" s="84" t="s">
        <v>948</v>
      </c>
      <c r="G262" s="97" t="s">
        <v>949</v>
      </c>
      <c r="H262" s="84" t="s">
        <v>950</v>
      </c>
      <c r="I262" s="84" t="s">
        <v>951</v>
      </c>
      <c r="J262" s="84"/>
      <c r="K262" s="94">
        <v>5.3299999999976819</v>
      </c>
      <c r="L262" s="97" t="s">
        <v>175</v>
      </c>
      <c r="M262" s="98">
        <v>5.4120000000000001E-2</v>
      </c>
      <c r="N262" s="98">
        <v>4.7799999999981857E-2</v>
      </c>
      <c r="O262" s="94">
        <v>191322.34754499997</v>
      </c>
      <c r="P262" s="96">
        <v>104.253</v>
      </c>
      <c r="Q262" s="84"/>
      <c r="R262" s="94">
        <v>694.51723731699997</v>
      </c>
      <c r="S262" s="95">
        <v>5.9788233607812485E-4</v>
      </c>
      <c r="T262" s="95">
        <f t="shared" si="5"/>
        <v>2.7877897898398577E-3</v>
      </c>
      <c r="U262" s="95">
        <f>R262/'סכום נכסי הקרן'!$C$42</f>
        <v>5.3121295684717743E-4</v>
      </c>
    </row>
    <row r="263" spans="2:21">
      <c r="B263" s="87" t="s">
        <v>954</v>
      </c>
      <c r="C263" s="84" t="s">
        <v>955</v>
      </c>
      <c r="D263" s="97" t="s">
        <v>30</v>
      </c>
      <c r="E263" s="97" t="s">
        <v>947</v>
      </c>
      <c r="F263" s="84" t="s">
        <v>786</v>
      </c>
      <c r="G263" s="97" t="s">
        <v>538</v>
      </c>
      <c r="H263" s="84" t="s">
        <v>950</v>
      </c>
      <c r="I263" s="84" t="s">
        <v>956</v>
      </c>
      <c r="J263" s="84"/>
      <c r="K263" s="94">
        <v>11.540000000002616</v>
      </c>
      <c r="L263" s="97" t="s">
        <v>175</v>
      </c>
      <c r="M263" s="98">
        <v>6.3750000000000001E-2</v>
      </c>
      <c r="N263" s="98">
        <v>4.5200000000005298E-2</v>
      </c>
      <c r="O263" s="94">
        <v>296721.35999999993</v>
      </c>
      <c r="P263" s="96">
        <v>124.28</v>
      </c>
      <c r="Q263" s="84"/>
      <c r="R263" s="94">
        <v>1284.0407962159998</v>
      </c>
      <c r="S263" s="95">
        <v>4.9453559999999993E-4</v>
      </c>
      <c r="T263" s="95">
        <f t="shared" si="5"/>
        <v>5.1541353174434524E-3</v>
      </c>
      <c r="U263" s="95">
        <f>R263/'סכום נכסי הקרן'!$C$42</f>
        <v>9.8211976812171363E-4</v>
      </c>
    </row>
    <row r="264" spans="2:21">
      <c r="B264" s="83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94"/>
      <c r="P264" s="96"/>
      <c r="Q264" s="84"/>
      <c r="R264" s="84"/>
      <c r="S264" s="84"/>
      <c r="T264" s="95"/>
      <c r="U264" s="84"/>
    </row>
    <row r="265" spans="2:21">
      <c r="B265" s="102" t="s">
        <v>68</v>
      </c>
      <c r="C265" s="82"/>
      <c r="D265" s="82"/>
      <c r="E265" s="82"/>
      <c r="F265" s="82"/>
      <c r="G265" s="82"/>
      <c r="H265" s="82"/>
      <c r="I265" s="82"/>
      <c r="J265" s="82"/>
      <c r="K265" s="91">
        <v>5.9939885356979916</v>
      </c>
      <c r="L265" s="82"/>
      <c r="M265" s="82"/>
      <c r="N265" s="104">
        <v>3.6449638068354641E-2</v>
      </c>
      <c r="O265" s="91"/>
      <c r="P265" s="93"/>
      <c r="Q265" s="82"/>
      <c r="R265" s="91">
        <v>35867.947210462</v>
      </c>
      <c r="S265" s="82"/>
      <c r="T265" s="92">
        <f t="shared" si="5"/>
        <v>0.14397381611739793</v>
      </c>
      <c r="U265" s="92">
        <f>R265/'סכום נכסי הקרן'!$C$42</f>
        <v>2.7434190643437335E-2</v>
      </c>
    </row>
    <row r="266" spans="2:21">
      <c r="B266" s="87" t="s">
        <v>957</v>
      </c>
      <c r="C266" s="84" t="s">
        <v>958</v>
      </c>
      <c r="D266" s="97" t="s">
        <v>30</v>
      </c>
      <c r="E266" s="97" t="s">
        <v>947</v>
      </c>
      <c r="F266" s="84"/>
      <c r="G266" s="97" t="s">
        <v>959</v>
      </c>
      <c r="H266" s="84" t="s">
        <v>960</v>
      </c>
      <c r="I266" s="84" t="s">
        <v>956</v>
      </c>
      <c r="J266" s="84"/>
      <c r="K266" s="94">
        <v>8.4299999999953137</v>
      </c>
      <c r="L266" s="97" t="s">
        <v>175</v>
      </c>
      <c r="M266" s="98">
        <v>3.61E-2</v>
      </c>
      <c r="N266" s="98">
        <v>3.5999999999976787E-2</v>
      </c>
      <c r="O266" s="94">
        <v>197814.23999999996</v>
      </c>
      <c r="P266" s="96">
        <v>100.1065</v>
      </c>
      <c r="Q266" s="84"/>
      <c r="R266" s="94">
        <v>689.52274416099999</v>
      </c>
      <c r="S266" s="95">
        <v>1.5825139199999996E-4</v>
      </c>
      <c r="T266" s="95">
        <f t="shared" si="5"/>
        <v>2.7677419115762305E-3</v>
      </c>
      <c r="U266" s="95">
        <f>R266/'סכום נכסי הקרן'!$C$42</f>
        <v>5.2739283643144647E-4</v>
      </c>
    </row>
    <row r="267" spans="2:21">
      <c r="B267" s="87" t="s">
        <v>961</v>
      </c>
      <c r="C267" s="84" t="s">
        <v>962</v>
      </c>
      <c r="D267" s="97" t="s">
        <v>30</v>
      </c>
      <c r="E267" s="97" t="s">
        <v>947</v>
      </c>
      <c r="F267" s="84"/>
      <c r="G267" s="97" t="s">
        <v>959</v>
      </c>
      <c r="H267" s="84" t="s">
        <v>960</v>
      </c>
      <c r="I267" s="84" t="s">
        <v>956</v>
      </c>
      <c r="J267" s="84"/>
      <c r="K267" s="94">
        <v>8.2199999999947639</v>
      </c>
      <c r="L267" s="97" t="s">
        <v>175</v>
      </c>
      <c r="M267" s="98">
        <v>3.9329999999999997E-2</v>
      </c>
      <c r="N267" s="98">
        <v>3.6099999999981619E-2</v>
      </c>
      <c r="O267" s="94">
        <v>178774.61939999997</v>
      </c>
      <c r="P267" s="96">
        <v>103.0647</v>
      </c>
      <c r="Q267" s="84"/>
      <c r="R267" s="94">
        <v>641.57046343799982</v>
      </c>
      <c r="S267" s="95">
        <v>1.1918307959999997E-4</v>
      </c>
      <c r="T267" s="95">
        <f t="shared" si="5"/>
        <v>2.5752616225116435E-3</v>
      </c>
      <c r="U267" s="95">
        <f>R267/'סכום נכסי הקרן'!$C$42</f>
        <v>4.9071574411213201E-4</v>
      </c>
    </row>
    <row r="268" spans="2:21">
      <c r="B268" s="87" t="s">
        <v>963</v>
      </c>
      <c r="C268" s="84" t="s">
        <v>964</v>
      </c>
      <c r="D268" s="97" t="s">
        <v>30</v>
      </c>
      <c r="E268" s="97" t="s">
        <v>947</v>
      </c>
      <c r="F268" s="84"/>
      <c r="G268" s="97" t="s">
        <v>965</v>
      </c>
      <c r="H268" s="84" t="s">
        <v>966</v>
      </c>
      <c r="I268" s="84" t="s">
        <v>956</v>
      </c>
      <c r="J268" s="84"/>
      <c r="K268" s="94">
        <v>3.9600000000053788</v>
      </c>
      <c r="L268" s="97" t="s">
        <v>175</v>
      </c>
      <c r="M268" s="98">
        <v>4.7500000000000001E-2</v>
      </c>
      <c r="N268" s="98">
        <v>2.6400000000035857E-2</v>
      </c>
      <c r="O268" s="94">
        <v>105830.61839999999</v>
      </c>
      <c r="P268" s="96">
        <v>108.9709</v>
      </c>
      <c r="Q268" s="84"/>
      <c r="R268" s="94">
        <v>401.56013745399997</v>
      </c>
      <c r="S268" s="95">
        <v>2.116612368E-4</v>
      </c>
      <c r="T268" s="95">
        <f t="shared" si="5"/>
        <v>1.6118610036600014E-3</v>
      </c>
      <c r="U268" s="95">
        <f>R268/'סכום נכסי הקרן'!$C$42</f>
        <v>3.0713989013858697E-4</v>
      </c>
    </row>
    <row r="269" spans="2:21">
      <c r="B269" s="87" t="s">
        <v>967</v>
      </c>
      <c r="C269" s="84" t="s">
        <v>968</v>
      </c>
      <c r="D269" s="97" t="s">
        <v>30</v>
      </c>
      <c r="E269" s="97" t="s">
        <v>947</v>
      </c>
      <c r="F269" s="84"/>
      <c r="G269" s="97" t="s">
        <v>969</v>
      </c>
      <c r="H269" s="84" t="s">
        <v>970</v>
      </c>
      <c r="I269" s="84" t="s">
        <v>956</v>
      </c>
      <c r="J269" s="84"/>
      <c r="K269" s="94">
        <v>4.5400000086944665</v>
      </c>
      <c r="L269" s="97" t="s">
        <v>175</v>
      </c>
      <c r="M269" s="98">
        <v>4.4999999999999998E-2</v>
      </c>
      <c r="N269" s="98">
        <v>3.6200000088666334E-2</v>
      </c>
      <c r="O269" s="94">
        <v>64.289627999999979</v>
      </c>
      <c r="P269" s="96">
        <v>103.786</v>
      </c>
      <c r="Q269" s="84"/>
      <c r="R269" s="94">
        <v>0.23233168699999995</v>
      </c>
      <c r="S269" s="95">
        <v>1.2857925599999995E-7</v>
      </c>
      <c r="T269" s="95">
        <f t="shared" si="5"/>
        <v>9.3257858851276009E-7</v>
      </c>
      <c r="U269" s="95">
        <f>R269/'סכום נכסי הקרן'!$C$42</f>
        <v>1.7770272037788334E-7</v>
      </c>
    </row>
    <row r="270" spans="2:21">
      <c r="B270" s="87" t="s">
        <v>971</v>
      </c>
      <c r="C270" s="84" t="s">
        <v>972</v>
      </c>
      <c r="D270" s="97" t="s">
        <v>30</v>
      </c>
      <c r="E270" s="97" t="s">
        <v>947</v>
      </c>
      <c r="F270" s="84"/>
      <c r="G270" s="97" t="s">
        <v>969</v>
      </c>
      <c r="H270" s="84" t="s">
        <v>970</v>
      </c>
      <c r="I270" s="84" t="s">
        <v>956</v>
      </c>
      <c r="J270" s="84"/>
      <c r="K270" s="94">
        <v>7.169999999994416</v>
      </c>
      <c r="L270" s="97" t="s">
        <v>175</v>
      </c>
      <c r="M270" s="98">
        <v>5.1249999999999997E-2</v>
      </c>
      <c r="N270" s="98">
        <v>3.8399999999975565E-2</v>
      </c>
      <c r="O270" s="94">
        <v>59517.359459999992</v>
      </c>
      <c r="P270" s="96">
        <v>110.5821</v>
      </c>
      <c r="Q270" s="84"/>
      <c r="R270" s="94">
        <v>229.16972528399995</v>
      </c>
      <c r="S270" s="95">
        <v>1.1903471891999999E-4</v>
      </c>
      <c r="T270" s="95">
        <f t="shared" si="5"/>
        <v>9.198864851147476E-4</v>
      </c>
      <c r="U270" s="95">
        <f>R270/'סכום נכסי הקרן'!$C$42</f>
        <v>1.7528424184006807E-4</v>
      </c>
    </row>
    <row r="271" spans="2:21">
      <c r="B271" s="87" t="s">
        <v>973</v>
      </c>
      <c r="C271" s="84" t="s">
        <v>974</v>
      </c>
      <c r="D271" s="97" t="s">
        <v>30</v>
      </c>
      <c r="E271" s="97" t="s">
        <v>947</v>
      </c>
      <c r="F271" s="84"/>
      <c r="G271" s="97" t="s">
        <v>949</v>
      </c>
      <c r="H271" s="84" t="s">
        <v>975</v>
      </c>
      <c r="I271" s="84" t="s">
        <v>956</v>
      </c>
      <c r="J271" s="84"/>
      <c r="K271" s="94">
        <v>5.0200000000012066</v>
      </c>
      <c r="L271" s="97" t="s">
        <v>175</v>
      </c>
      <c r="M271" s="98">
        <v>6.7500000000000004E-2</v>
      </c>
      <c r="N271" s="98">
        <v>3.5900000000022532E-2</v>
      </c>
      <c r="O271" s="94">
        <v>75599.657171999992</v>
      </c>
      <c r="P271" s="96">
        <v>119.71769999999999</v>
      </c>
      <c r="Q271" s="84"/>
      <c r="R271" s="94">
        <v>315.14261823099991</v>
      </c>
      <c r="S271" s="95">
        <v>3.3599847631999998E-5</v>
      </c>
      <c r="T271" s="95">
        <f t="shared" si="5"/>
        <v>1.2649813802199162E-3</v>
      </c>
      <c r="U271" s="95">
        <f>R271/'סכום נכסי הקרן'!$C$42</f>
        <v>2.4104202612129026E-4</v>
      </c>
    </row>
    <row r="272" spans="2:21">
      <c r="B272" s="87" t="s">
        <v>976</v>
      </c>
      <c r="C272" s="84" t="s">
        <v>977</v>
      </c>
      <c r="D272" s="97" t="s">
        <v>30</v>
      </c>
      <c r="E272" s="97" t="s">
        <v>947</v>
      </c>
      <c r="F272" s="84"/>
      <c r="G272" s="97" t="s">
        <v>978</v>
      </c>
      <c r="H272" s="84" t="s">
        <v>979</v>
      </c>
      <c r="I272" s="84" t="s">
        <v>980</v>
      </c>
      <c r="J272" s="84"/>
      <c r="K272" s="94">
        <v>7.4800000000029341</v>
      </c>
      <c r="L272" s="97" t="s">
        <v>175</v>
      </c>
      <c r="M272" s="98">
        <v>4.7500000000000001E-2</v>
      </c>
      <c r="N272" s="98">
        <v>3.060000000001846E-2</v>
      </c>
      <c r="O272" s="94">
        <v>107314.22519999997</v>
      </c>
      <c r="P272" s="96">
        <v>113.0585</v>
      </c>
      <c r="Q272" s="84"/>
      <c r="R272" s="94">
        <v>422.46358523699996</v>
      </c>
      <c r="S272" s="95">
        <v>1.0731422519999997E-4</v>
      </c>
      <c r="T272" s="95">
        <f t="shared" si="5"/>
        <v>1.6957673708036286E-3</v>
      </c>
      <c r="U272" s="95">
        <f>R272/'סכום נכסי הקרן'!$C$42</f>
        <v>3.2312823673168916E-4</v>
      </c>
    </row>
    <row r="273" spans="2:21">
      <c r="B273" s="87" t="s">
        <v>981</v>
      </c>
      <c r="C273" s="84" t="s">
        <v>982</v>
      </c>
      <c r="D273" s="97" t="s">
        <v>30</v>
      </c>
      <c r="E273" s="97" t="s">
        <v>947</v>
      </c>
      <c r="F273" s="84"/>
      <c r="G273" s="97" t="s">
        <v>983</v>
      </c>
      <c r="H273" s="84" t="s">
        <v>975</v>
      </c>
      <c r="I273" s="84" t="s">
        <v>951</v>
      </c>
      <c r="J273" s="84"/>
      <c r="K273" s="94">
        <v>3.2399999999941604</v>
      </c>
      <c r="L273" s="97" t="s">
        <v>175</v>
      </c>
      <c r="M273" s="98">
        <v>3.7499999999999999E-2</v>
      </c>
      <c r="N273" s="98">
        <v>2.7399999999960317E-2</v>
      </c>
      <c r="O273" s="94">
        <v>74180.339999999982</v>
      </c>
      <c r="P273" s="96">
        <v>103.4204</v>
      </c>
      <c r="Q273" s="84"/>
      <c r="R273" s="94">
        <v>267.13074141899995</v>
      </c>
      <c r="S273" s="95">
        <v>1.4836067999999996E-4</v>
      </c>
      <c r="T273" s="95">
        <f t="shared" si="5"/>
        <v>1.072261872660091E-3</v>
      </c>
      <c r="U273" s="95">
        <f>R273/'סכום נכסי הקרן'!$C$42</f>
        <v>2.0431935075096848E-4</v>
      </c>
    </row>
    <row r="274" spans="2:21">
      <c r="B274" s="87" t="s">
        <v>984</v>
      </c>
      <c r="C274" s="84" t="s">
        <v>985</v>
      </c>
      <c r="D274" s="97" t="s">
        <v>30</v>
      </c>
      <c r="E274" s="97" t="s">
        <v>947</v>
      </c>
      <c r="F274" s="84"/>
      <c r="G274" s="97" t="s">
        <v>986</v>
      </c>
      <c r="H274" s="84" t="s">
        <v>987</v>
      </c>
      <c r="I274" s="84" t="s">
        <v>980</v>
      </c>
      <c r="J274" s="84"/>
      <c r="K274" s="94">
        <v>15.63999999999894</v>
      </c>
      <c r="L274" s="97" t="s">
        <v>175</v>
      </c>
      <c r="M274" s="98">
        <v>4.4500000000000005E-2</v>
      </c>
      <c r="N274" s="98">
        <v>4.2099999999996134E-2</v>
      </c>
      <c r="O274" s="94">
        <v>226754.46331199995</v>
      </c>
      <c r="P274" s="96">
        <v>104.9961</v>
      </c>
      <c r="Q274" s="84"/>
      <c r="R274" s="94">
        <v>829.00628829199979</v>
      </c>
      <c r="S274" s="95">
        <v>1.1337723165599997E-4</v>
      </c>
      <c r="T274" s="95">
        <f t="shared" si="5"/>
        <v>3.3276283755627168E-3</v>
      </c>
      <c r="U274" s="95">
        <f>R274/'סכום נכסי הקרן'!$C$42</f>
        <v>6.3407912429896062E-4</v>
      </c>
    </row>
    <row r="275" spans="2:21">
      <c r="B275" s="87" t="s">
        <v>988</v>
      </c>
      <c r="C275" s="84" t="s">
        <v>989</v>
      </c>
      <c r="D275" s="97" t="s">
        <v>30</v>
      </c>
      <c r="E275" s="97" t="s">
        <v>947</v>
      </c>
      <c r="F275" s="84"/>
      <c r="G275" s="97" t="s">
        <v>990</v>
      </c>
      <c r="H275" s="84" t="s">
        <v>991</v>
      </c>
      <c r="I275" s="84" t="s">
        <v>956</v>
      </c>
      <c r="J275" s="84"/>
      <c r="K275" s="94">
        <v>16.350000000003874</v>
      </c>
      <c r="L275" s="97" t="s">
        <v>175</v>
      </c>
      <c r="M275" s="98">
        <v>5.5500000000000001E-2</v>
      </c>
      <c r="N275" s="98">
        <v>3.7500000000017603E-2</v>
      </c>
      <c r="O275" s="94">
        <v>123633.89999999998</v>
      </c>
      <c r="P275" s="96">
        <v>131.98689999999999</v>
      </c>
      <c r="Q275" s="84"/>
      <c r="R275" s="94">
        <v>568.19475372800002</v>
      </c>
      <c r="S275" s="95">
        <v>3.0908474999999995E-5</v>
      </c>
      <c r="T275" s="95">
        <f t="shared" si="5"/>
        <v>2.2807317773748774E-3</v>
      </c>
      <c r="U275" s="95">
        <f>R275/'סכום נכסי הקרן'!$C$42</f>
        <v>4.3459312307196006E-4</v>
      </c>
    </row>
    <row r="276" spans="2:21">
      <c r="B276" s="87" t="s">
        <v>992</v>
      </c>
      <c r="C276" s="84" t="s">
        <v>993</v>
      </c>
      <c r="D276" s="97" t="s">
        <v>30</v>
      </c>
      <c r="E276" s="97" t="s">
        <v>947</v>
      </c>
      <c r="F276" s="84"/>
      <c r="G276" s="97" t="s">
        <v>959</v>
      </c>
      <c r="H276" s="84" t="s">
        <v>991</v>
      </c>
      <c r="I276" s="84" t="s">
        <v>951</v>
      </c>
      <c r="J276" s="84"/>
      <c r="K276" s="94">
        <v>3.2699999999984586</v>
      </c>
      <c r="L276" s="97" t="s">
        <v>175</v>
      </c>
      <c r="M276" s="98">
        <v>4.4000000000000004E-2</v>
      </c>
      <c r="N276" s="98">
        <v>3.4199999999974084E-2</v>
      </c>
      <c r="O276" s="94">
        <v>159240.4632</v>
      </c>
      <c r="P276" s="96">
        <v>103.0247</v>
      </c>
      <c r="Q276" s="84"/>
      <c r="R276" s="94">
        <v>571.246322244</v>
      </c>
      <c r="S276" s="95">
        <v>1.061603088E-4</v>
      </c>
      <c r="T276" s="95">
        <f t="shared" si="5"/>
        <v>2.292980762849688E-3</v>
      </c>
      <c r="U276" s="95">
        <f>R276/'סכום נכסי הקרן'!$C$42</f>
        <v>4.3692716555111919E-4</v>
      </c>
    </row>
    <row r="277" spans="2:21">
      <c r="B277" s="87" t="s">
        <v>994</v>
      </c>
      <c r="C277" s="84" t="s">
        <v>995</v>
      </c>
      <c r="D277" s="97" t="s">
        <v>30</v>
      </c>
      <c r="E277" s="97" t="s">
        <v>947</v>
      </c>
      <c r="F277" s="84"/>
      <c r="G277" s="97" t="s">
        <v>996</v>
      </c>
      <c r="H277" s="84" t="s">
        <v>991</v>
      </c>
      <c r="I277" s="84" t="s">
        <v>956</v>
      </c>
      <c r="J277" s="84"/>
      <c r="K277" s="94">
        <v>6.8899999999721198</v>
      </c>
      <c r="L277" s="97" t="s">
        <v>175</v>
      </c>
      <c r="M277" s="98">
        <v>3.6249999999999998E-2</v>
      </c>
      <c r="N277" s="98">
        <v>3.1899999999872489E-2</v>
      </c>
      <c r="O277" s="94">
        <v>25592.217299999997</v>
      </c>
      <c r="P277" s="96">
        <v>103.84529999999999</v>
      </c>
      <c r="Q277" s="84"/>
      <c r="R277" s="94">
        <v>92.538696121999976</v>
      </c>
      <c r="S277" s="95">
        <v>5.1184434599999993E-5</v>
      </c>
      <c r="T277" s="95">
        <f t="shared" si="5"/>
        <v>3.7145000635348539E-4</v>
      </c>
      <c r="U277" s="95">
        <f>R277/'סכום נכסי הקרן'!$C$42</f>
        <v>7.0779747065245055E-5</v>
      </c>
    </row>
    <row r="278" spans="2:21">
      <c r="B278" s="87" t="s">
        <v>997</v>
      </c>
      <c r="C278" s="84" t="s">
        <v>998</v>
      </c>
      <c r="D278" s="97" t="s">
        <v>30</v>
      </c>
      <c r="E278" s="97" t="s">
        <v>947</v>
      </c>
      <c r="F278" s="84"/>
      <c r="G278" s="97" t="s">
        <v>996</v>
      </c>
      <c r="H278" s="84" t="s">
        <v>991</v>
      </c>
      <c r="I278" s="84" t="s">
        <v>956</v>
      </c>
      <c r="J278" s="84"/>
      <c r="K278" s="94">
        <v>7.3699999999922827</v>
      </c>
      <c r="L278" s="97" t="s">
        <v>175</v>
      </c>
      <c r="M278" s="98">
        <v>4.6249999999999999E-2</v>
      </c>
      <c r="N278" s="98">
        <v>3.249999999997405E-2</v>
      </c>
      <c r="O278" s="94">
        <v>74180.339999999982</v>
      </c>
      <c r="P278" s="96">
        <v>111.8856</v>
      </c>
      <c r="Q278" s="84"/>
      <c r="R278" s="94">
        <v>288.99610297899994</v>
      </c>
      <c r="S278" s="95">
        <v>1.4836067999999996E-4</v>
      </c>
      <c r="T278" s="95">
        <f t="shared" si="5"/>
        <v>1.1600293583795313E-3</v>
      </c>
      <c r="U278" s="95">
        <f>R278/'סכום נכסי הקרן'!$C$42</f>
        <v>2.2104343295185224E-4</v>
      </c>
    </row>
    <row r="279" spans="2:21">
      <c r="B279" s="87" t="s">
        <v>999</v>
      </c>
      <c r="C279" s="84" t="s">
        <v>1000</v>
      </c>
      <c r="D279" s="97" t="s">
        <v>30</v>
      </c>
      <c r="E279" s="97" t="s">
        <v>947</v>
      </c>
      <c r="F279" s="84"/>
      <c r="G279" s="97" t="s">
        <v>996</v>
      </c>
      <c r="H279" s="84" t="s">
        <v>991</v>
      </c>
      <c r="I279" s="84" t="s">
        <v>956</v>
      </c>
      <c r="J279" s="84"/>
      <c r="K279" s="94">
        <v>5.7699999999982152</v>
      </c>
      <c r="L279" s="97" t="s">
        <v>175</v>
      </c>
      <c r="M279" s="98">
        <v>3.7499999999999999E-2</v>
      </c>
      <c r="N279" s="98">
        <v>3.0300000000003123E-2</v>
      </c>
      <c r="O279" s="94">
        <v>148360.67999999996</v>
      </c>
      <c r="P279" s="96">
        <v>105.2439</v>
      </c>
      <c r="Q279" s="84"/>
      <c r="R279" s="94">
        <v>543.68153586099993</v>
      </c>
      <c r="S279" s="95">
        <v>1.9781423999999995E-4</v>
      </c>
      <c r="T279" s="95">
        <f t="shared" si="5"/>
        <v>2.1823358055920324E-3</v>
      </c>
      <c r="U279" s="95">
        <f>R279/'סכום נכסי הקרן'!$C$42</f>
        <v>4.1584378432945072E-4</v>
      </c>
    </row>
    <row r="280" spans="2:21">
      <c r="B280" s="87" t="s">
        <v>1001</v>
      </c>
      <c r="C280" s="84" t="s">
        <v>1002</v>
      </c>
      <c r="D280" s="97" t="s">
        <v>30</v>
      </c>
      <c r="E280" s="97" t="s">
        <v>947</v>
      </c>
      <c r="F280" s="84"/>
      <c r="G280" s="97" t="s">
        <v>1003</v>
      </c>
      <c r="H280" s="84" t="s">
        <v>991</v>
      </c>
      <c r="I280" s="84" t="s">
        <v>951</v>
      </c>
      <c r="J280" s="84"/>
      <c r="K280" s="94">
        <v>16.839999999991836</v>
      </c>
      <c r="L280" s="97" t="s">
        <v>175</v>
      </c>
      <c r="M280" s="98">
        <v>4.5499999999999999E-2</v>
      </c>
      <c r="N280" s="98">
        <v>4.0499999999974036E-2</v>
      </c>
      <c r="O280" s="94">
        <v>148360.67999999996</v>
      </c>
      <c r="P280" s="96">
        <v>108.1414</v>
      </c>
      <c r="Q280" s="84"/>
      <c r="R280" s="94">
        <v>558.64978580899992</v>
      </c>
      <c r="S280" s="95">
        <v>5.9475641797602533E-5</v>
      </c>
      <c r="T280" s="95">
        <f t="shared" si="5"/>
        <v>2.2424183091422781E-3</v>
      </c>
      <c r="U280" s="95">
        <f>R280/'סכום נכסי הקרן'!$C$42</f>
        <v>4.2729249702724002E-4</v>
      </c>
    </row>
    <row r="281" spans="2:21">
      <c r="B281" s="87" t="s">
        <v>1004</v>
      </c>
      <c r="C281" s="84" t="s">
        <v>1005</v>
      </c>
      <c r="D281" s="97" t="s">
        <v>30</v>
      </c>
      <c r="E281" s="97" t="s">
        <v>947</v>
      </c>
      <c r="F281" s="84"/>
      <c r="G281" s="97" t="s">
        <v>959</v>
      </c>
      <c r="H281" s="84" t="s">
        <v>991</v>
      </c>
      <c r="I281" s="84" t="s">
        <v>956</v>
      </c>
      <c r="J281" s="84"/>
      <c r="K281" s="94">
        <v>3.4599999995153627</v>
      </c>
      <c r="L281" s="97" t="s">
        <v>175</v>
      </c>
      <c r="M281" s="98">
        <v>6.5000000000000002E-2</v>
      </c>
      <c r="N281" s="98">
        <v>3.2599999992950726E-2</v>
      </c>
      <c r="O281" s="94">
        <v>232.43173199999998</v>
      </c>
      <c r="P281" s="96">
        <v>112.1789</v>
      </c>
      <c r="Q281" s="84"/>
      <c r="R281" s="94">
        <v>0.90789476399999991</v>
      </c>
      <c r="S281" s="95">
        <v>9.297269279999999E-8</v>
      </c>
      <c r="T281" s="95">
        <f t="shared" si="5"/>
        <v>3.6442864443593761E-6</v>
      </c>
      <c r="U281" s="95">
        <f>R281/'סכום נכסי הקרן'!$C$42</f>
        <v>6.9441827528087643E-7</v>
      </c>
    </row>
    <row r="282" spans="2:21">
      <c r="B282" s="87" t="s">
        <v>1006</v>
      </c>
      <c r="C282" s="84" t="s">
        <v>1007</v>
      </c>
      <c r="D282" s="97" t="s">
        <v>30</v>
      </c>
      <c r="E282" s="97" t="s">
        <v>947</v>
      </c>
      <c r="F282" s="84"/>
      <c r="G282" s="97" t="s">
        <v>1008</v>
      </c>
      <c r="H282" s="84" t="s">
        <v>987</v>
      </c>
      <c r="I282" s="84" t="s">
        <v>980</v>
      </c>
      <c r="J282" s="84"/>
      <c r="K282" s="94">
        <v>5.2899999999949792</v>
      </c>
      <c r="L282" s="97" t="s">
        <v>175</v>
      </c>
      <c r="M282" s="98">
        <v>4.6249999999999999E-2</v>
      </c>
      <c r="N282" s="98">
        <v>2.9099999999991136E-2</v>
      </c>
      <c r="O282" s="94">
        <v>44508.203999999998</v>
      </c>
      <c r="P282" s="96">
        <v>109.23560000000001</v>
      </c>
      <c r="Q282" s="84"/>
      <c r="R282" s="94">
        <v>169.29060556499996</v>
      </c>
      <c r="S282" s="95">
        <v>2.9672135999999999E-5</v>
      </c>
      <c r="T282" s="95">
        <f t="shared" si="5"/>
        <v>6.7953190554794233E-4</v>
      </c>
      <c r="U282" s="95">
        <f>R282/'סכום נכסי הקרן'!$C$42</f>
        <v>1.2948471012186875E-4</v>
      </c>
    </row>
    <row r="283" spans="2:21">
      <c r="B283" s="87" t="s">
        <v>1009</v>
      </c>
      <c r="C283" s="84" t="s">
        <v>1010</v>
      </c>
      <c r="D283" s="97" t="s">
        <v>30</v>
      </c>
      <c r="E283" s="97" t="s">
        <v>947</v>
      </c>
      <c r="F283" s="84"/>
      <c r="G283" s="97" t="s">
        <v>1008</v>
      </c>
      <c r="H283" s="84" t="s">
        <v>987</v>
      </c>
      <c r="I283" s="84" t="s">
        <v>980</v>
      </c>
      <c r="J283" s="84"/>
      <c r="K283" s="94">
        <v>7.8800000000029424</v>
      </c>
      <c r="L283" s="97" t="s">
        <v>175</v>
      </c>
      <c r="M283" s="98">
        <v>4.8750000000000002E-2</v>
      </c>
      <c r="N283" s="98">
        <v>3.2400000000017241E-2</v>
      </c>
      <c r="O283" s="94">
        <v>98907.119999999981</v>
      </c>
      <c r="P283" s="96">
        <v>114.50239999999999</v>
      </c>
      <c r="Q283" s="84"/>
      <c r="R283" s="94">
        <v>394.34013049299989</v>
      </c>
      <c r="S283" s="95">
        <v>7.9125695999999982E-5</v>
      </c>
      <c r="T283" s="95">
        <f t="shared" si="5"/>
        <v>1.5828799206760787E-3</v>
      </c>
      <c r="U283" s="95">
        <f>R283/'סכום נכסי הקרן'!$C$42</f>
        <v>3.0161754880545248E-4</v>
      </c>
    </row>
    <row r="284" spans="2:21">
      <c r="B284" s="87" t="s">
        <v>1011</v>
      </c>
      <c r="C284" s="84" t="s">
        <v>1012</v>
      </c>
      <c r="D284" s="97" t="s">
        <v>30</v>
      </c>
      <c r="E284" s="97" t="s">
        <v>947</v>
      </c>
      <c r="F284" s="84"/>
      <c r="G284" s="97" t="s">
        <v>965</v>
      </c>
      <c r="H284" s="84" t="s">
        <v>991</v>
      </c>
      <c r="I284" s="84" t="s">
        <v>951</v>
      </c>
      <c r="J284" s="84"/>
      <c r="K284" s="94">
        <v>14.699999999996479</v>
      </c>
      <c r="L284" s="97" t="s">
        <v>175</v>
      </c>
      <c r="M284" s="98">
        <v>5.0999999999999997E-2</v>
      </c>
      <c r="N284" s="98">
        <v>4.20999999999849E-2</v>
      </c>
      <c r="O284" s="94">
        <v>222541.01999999996</v>
      </c>
      <c r="P284" s="96">
        <v>113.66549999999999</v>
      </c>
      <c r="Q284" s="84"/>
      <c r="R284" s="94">
        <v>880.78012827299983</v>
      </c>
      <c r="S284" s="95">
        <v>2.9672135999999992E-4</v>
      </c>
      <c r="T284" s="95">
        <f t="shared" si="5"/>
        <v>3.5354483902788605E-3</v>
      </c>
      <c r="U284" s="95">
        <f>R284/'סכום נכסי הקרן'!$C$42</f>
        <v>6.7367919920838498E-4</v>
      </c>
    </row>
    <row r="285" spans="2:21">
      <c r="B285" s="87" t="s">
        <v>1013</v>
      </c>
      <c r="C285" s="84" t="s">
        <v>1014</v>
      </c>
      <c r="D285" s="97" t="s">
        <v>30</v>
      </c>
      <c r="E285" s="97" t="s">
        <v>947</v>
      </c>
      <c r="F285" s="84"/>
      <c r="G285" s="97" t="s">
        <v>1015</v>
      </c>
      <c r="H285" s="84" t="s">
        <v>991</v>
      </c>
      <c r="I285" s="84" t="s">
        <v>951</v>
      </c>
      <c r="J285" s="84"/>
      <c r="K285" s="94">
        <v>5.0399999999959801</v>
      </c>
      <c r="L285" s="97" t="s">
        <v>175</v>
      </c>
      <c r="M285" s="98">
        <v>4.9000000000000002E-2</v>
      </c>
      <c r="N285" s="98">
        <v>2.8399999999983442E-2</v>
      </c>
      <c r="O285" s="94">
        <v>129078.73695599998</v>
      </c>
      <c r="P285" s="96">
        <v>112.9084</v>
      </c>
      <c r="Q285" s="84"/>
      <c r="R285" s="94">
        <v>507.46944487599995</v>
      </c>
      <c r="S285" s="95">
        <v>5.1764072925978008E-5</v>
      </c>
      <c r="T285" s="95">
        <f t="shared" si="5"/>
        <v>2.0369805975532472E-3</v>
      </c>
      <c r="U285" s="95">
        <f>R285/'סכום נכסי הקרן'!$C$42</f>
        <v>3.8814636964745806E-4</v>
      </c>
    </row>
    <row r="286" spans="2:21">
      <c r="B286" s="87" t="s">
        <v>1016</v>
      </c>
      <c r="C286" s="84" t="s">
        <v>1017</v>
      </c>
      <c r="D286" s="97" t="s">
        <v>30</v>
      </c>
      <c r="E286" s="97" t="s">
        <v>947</v>
      </c>
      <c r="F286" s="84"/>
      <c r="G286" s="97" t="s">
        <v>969</v>
      </c>
      <c r="H286" s="84" t="s">
        <v>991</v>
      </c>
      <c r="I286" s="84" t="s">
        <v>956</v>
      </c>
      <c r="J286" s="84"/>
      <c r="K286" s="94">
        <v>6.7799999999956988</v>
      </c>
      <c r="L286" s="97" t="s">
        <v>175</v>
      </c>
      <c r="M286" s="98">
        <v>4.4999999999999998E-2</v>
      </c>
      <c r="N286" s="98">
        <v>4.1699999999986206E-2</v>
      </c>
      <c r="O286" s="94">
        <v>138964.50359999997</v>
      </c>
      <c r="P286" s="96">
        <v>101.86</v>
      </c>
      <c r="Q286" s="84"/>
      <c r="R286" s="94">
        <v>492.87446540399992</v>
      </c>
      <c r="S286" s="95">
        <v>1.8528600479999994E-4</v>
      </c>
      <c r="T286" s="95">
        <f t="shared" si="5"/>
        <v>1.9783964004033748E-3</v>
      </c>
      <c r="U286" s="95">
        <f>R286/'סכום נכסי הקרן'!$C$42</f>
        <v>3.7698315902593934E-4</v>
      </c>
    </row>
    <row r="287" spans="2:21">
      <c r="B287" s="87" t="s">
        <v>1018</v>
      </c>
      <c r="C287" s="84" t="s">
        <v>1019</v>
      </c>
      <c r="D287" s="97" t="s">
        <v>30</v>
      </c>
      <c r="E287" s="97" t="s">
        <v>947</v>
      </c>
      <c r="F287" s="84"/>
      <c r="G287" s="97" t="s">
        <v>1003</v>
      </c>
      <c r="H287" s="84" t="s">
        <v>991</v>
      </c>
      <c r="I287" s="84" t="s">
        <v>956</v>
      </c>
      <c r="J287" s="84"/>
      <c r="K287" s="94">
        <v>1.0699999999972425</v>
      </c>
      <c r="L287" s="97" t="s">
        <v>175</v>
      </c>
      <c r="M287" s="98">
        <v>3.3599999999999998E-2</v>
      </c>
      <c r="N287" s="98">
        <v>2.8299999999965308E-2</v>
      </c>
      <c r="O287" s="94">
        <v>64257.48318599999</v>
      </c>
      <c r="P287" s="96">
        <v>100.4837</v>
      </c>
      <c r="Q287" s="84"/>
      <c r="R287" s="94">
        <v>224.82673436599995</v>
      </c>
      <c r="S287" s="95">
        <v>3.6718561820571426E-5</v>
      </c>
      <c r="T287" s="95">
        <f t="shared" si="5"/>
        <v>9.0245373458239264E-4</v>
      </c>
      <c r="U287" s="95">
        <f>R287/'סכום נכסי הקרן'!$C$42</f>
        <v>1.7196243364993067E-4</v>
      </c>
    </row>
    <row r="288" spans="2:21">
      <c r="B288" s="87" t="s">
        <v>1020</v>
      </c>
      <c r="C288" s="84" t="s">
        <v>1021</v>
      </c>
      <c r="D288" s="97" t="s">
        <v>30</v>
      </c>
      <c r="E288" s="97" t="s">
        <v>947</v>
      </c>
      <c r="F288" s="84"/>
      <c r="G288" s="97" t="s">
        <v>969</v>
      </c>
      <c r="H288" s="84" t="s">
        <v>991</v>
      </c>
      <c r="I288" s="84" t="s">
        <v>956</v>
      </c>
      <c r="J288" s="84"/>
      <c r="K288" s="94">
        <v>5.1500000000052806</v>
      </c>
      <c r="L288" s="97" t="s">
        <v>175</v>
      </c>
      <c r="M288" s="98">
        <v>5.7500000000000002E-2</v>
      </c>
      <c r="N288" s="98">
        <v>3.8300000000072693E-2</v>
      </c>
      <c r="O288" s="94">
        <v>41911.89209999999</v>
      </c>
      <c r="P288" s="96">
        <v>110.2967</v>
      </c>
      <c r="Q288" s="84"/>
      <c r="R288" s="94">
        <v>160.96395730099997</v>
      </c>
      <c r="S288" s="95">
        <v>5.987413157142856E-5</v>
      </c>
      <c r="T288" s="95">
        <f t="shared" si="5"/>
        <v>6.4610876819912546E-4</v>
      </c>
      <c r="U288" s="95">
        <f>R288/'סכום נכסי הקרן'!$C$42</f>
        <v>1.2311593594711495E-4</v>
      </c>
    </row>
    <row r="289" spans="2:21">
      <c r="B289" s="87" t="s">
        <v>1022</v>
      </c>
      <c r="C289" s="84" t="s">
        <v>1023</v>
      </c>
      <c r="D289" s="97" t="s">
        <v>30</v>
      </c>
      <c r="E289" s="97" t="s">
        <v>947</v>
      </c>
      <c r="F289" s="84"/>
      <c r="G289" s="97" t="s">
        <v>1003</v>
      </c>
      <c r="H289" s="84" t="s">
        <v>991</v>
      </c>
      <c r="I289" s="84" t="s">
        <v>951</v>
      </c>
      <c r="J289" s="84"/>
      <c r="K289" s="94">
        <v>7.0100000000028837</v>
      </c>
      <c r="L289" s="97" t="s">
        <v>175</v>
      </c>
      <c r="M289" s="98">
        <v>4.0999999999999995E-2</v>
      </c>
      <c r="N289" s="98">
        <v>2.9300000000006241E-2</v>
      </c>
      <c r="O289" s="94">
        <v>88853.211251999979</v>
      </c>
      <c r="P289" s="96">
        <v>108.68689999999999</v>
      </c>
      <c r="Q289" s="84"/>
      <c r="R289" s="94">
        <v>336.26297610299997</v>
      </c>
      <c r="S289" s="95">
        <v>3.664778370463737E-5</v>
      </c>
      <c r="T289" s="95">
        <f t="shared" si="5"/>
        <v>1.3497584237109927E-3</v>
      </c>
      <c r="U289" s="95">
        <f>R289/'סכום נכסי הקרן'!$C$42</f>
        <v>2.571962799713424E-4</v>
      </c>
    </row>
    <row r="290" spans="2:21">
      <c r="B290" s="87" t="s">
        <v>1024</v>
      </c>
      <c r="C290" s="84" t="s">
        <v>1025</v>
      </c>
      <c r="D290" s="97" t="s">
        <v>30</v>
      </c>
      <c r="E290" s="97" t="s">
        <v>947</v>
      </c>
      <c r="F290" s="84"/>
      <c r="G290" s="97" t="s">
        <v>959</v>
      </c>
      <c r="H290" s="84" t="s">
        <v>991</v>
      </c>
      <c r="I290" s="84" t="s">
        <v>951</v>
      </c>
      <c r="J290" s="84"/>
      <c r="K290" s="94">
        <v>8.1500000000055479</v>
      </c>
      <c r="L290" s="97" t="s">
        <v>175</v>
      </c>
      <c r="M290" s="98">
        <v>4.1100000000000005E-2</v>
      </c>
      <c r="N290" s="98">
        <v>3.6000000000031201E-2</v>
      </c>
      <c r="O290" s="94">
        <v>158251.39199999996</v>
      </c>
      <c r="P290" s="96">
        <v>104.6905</v>
      </c>
      <c r="Q290" s="84"/>
      <c r="R290" s="94">
        <v>576.87747227199998</v>
      </c>
      <c r="S290" s="95">
        <v>1.2660111359999996E-4</v>
      </c>
      <c r="T290" s="95">
        <f t="shared" si="5"/>
        <v>2.3155841795967792E-3</v>
      </c>
      <c r="U290" s="95">
        <f>R290/'סכום נכסי הקרן'!$C$42</f>
        <v>4.4123424346955906E-4</v>
      </c>
    </row>
    <row r="291" spans="2:21">
      <c r="B291" s="87" t="s">
        <v>1026</v>
      </c>
      <c r="C291" s="84" t="s">
        <v>1027</v>
      </c>
      <c r="D291" s="97" t="s">
        <v>30</v>
      </c>
      <c r="E291" s="97" t="s">
        <v>947</v>
      </c>
      <c r="F291" s="84"/>
      <c r="G291" s="97" t="s">
        <v>959</v>
      </c>
      <c r="H291" s="84" t="s">
        <v>950</v>
      </c>
      <c r="I291" s="84" t="s">
        <v>956</v>
      </c>
      <c r="J291" s="84"/>
      <c r="K291" s="94">
        <v>3.6699999999954902</v>
      </c>
      <c r="L291" s="97" t="s">
        <v>175</v>
      </c>
      <c r="M291" s="98">
        <v>7.8750000000000001E-2</v>
      </c>
      <c r="N291" s="98">
        <v>4.8099999999928748E-2</v>
      </c>
      <c r="O291" s="94">
        <v>96434.441999999981</v>
      </c>
      <c r="P291" s="96">
        <v>111.60899999999999</v>
      </c>
      <c r="Q291" s="84"/>
      <c r="R291" s="94">
        <v>374.76597600699995</v>
      </c>
      <c r="S291" s="95">
        <v>5.510539542857142E-5</v>
      </c>
      <c r="T291" s="95">
        <f t="shared" si="5"/>
        <v>1.5043093322316167E-3</v>
      </c>
      <c r="U291" s="95">
        <f>R291/'סכום נכסי הקרן'!$C$42</f>
        <v>2.8664593410160393E-4</v>
      </c>
    </row>
    <row r="292" spans="2:21">
      <c r="B292" s="87" t="s">
        <v>1028</v>
      </c>
      <c r="C292" s="84" t="s">
        <v>1029</v>
      </c>
      <c r="D292" s="97" t="s">
        <v>30</v>
      </c>
      <c r="E292" s="97" t="s">
        <v>947</v>
      </c>
      <c r="F292" s="84"/>
      <c r="G292" s="97" t="s">
        <v>1030</v>
      </c>
      <c r="H292" s="84" t="s">
        <v>950</v>
      </c>
      <c r="I292" s="84" t="s">
        <v>956</v>
      </c>
      <c r="J292" s="84"/>
      <c r="K292" s="94">
        <v>3.8299999999983996</v>
      </c>
      <c r="L292" s="97" t="s">
        <v>175</v>
      </c>
      <c r="M292" s="98">
        <v>4.8750000000000002E-2</v>
      </c>
      <c r="N292" s="98">
        <v>2.8399999999978651E-2</v>
      </c>
      <c r="O292" s="94">
        <v>98907.119999999981</v>
      </c>
      <c r="P292" s="96">
        <v>108.8321</v>
      </c>
      <c r="Q292" s="84"/>
      <c r="R292" s="94">
        <v>374.81180921999993</v>
      </c>
      <c r="S292" s="95">
        <v>1.0989679999999998E-4</v>
      </c>
      <c r="T292" s="95">
        <f t="shared" si="5"/>
        <v>1.5044933065901662E-3</v>
      </c>
      <c r="U292" s="95">
        <f>R292/'סכום נכסי הקרן'!$C$42</f>
        <v>2.8668099039004622E-4</v>
      </c>
    </row>
    <row r="293" spans="2:21">
      <c r="B293" s="87" t="s">
        <v>1031</v>
      </c>
      <c r="C293" s="84" t="s">
        <v>1032</v>
      </c>
      <c r="D293" s="97" t="s">
        <v>30</v>
      </c>
      <c r="E293" s="97" t="s">
        <v>947</v>
      </c>
      <c r="F293" s="84"/>
      <c r="G293" s="97" t="s">
        <v>1030</v>
      </c>
      <c r="H293" s="84" t="s">
        <v>950</v>
      </c>
      <c r="I293" s="84" t="s">
        <v>956</v>
      </c>
      <c r="J293" s="84"/>
      <c r="K293" s="94">
        <v>5.5000000000029665</v>
      </c>
      <c r="L293" s="97" t="s">
        <v>175</v>
      </c>
      <c r="M293" s="98">
        <v>4.4500000000000005E-2</v>
      </c>
      <c r="N293" s="98">
        <v>3.250000000001483E-2</v>
      </c>
      <c r="O293" s="94">
        <v>178032.81599999999</v>
      </c>
      <c r="P293" s="96">
        <v>108.74290000000001</v>
      </c>
      <c r="Q293" s="84"/>
      <c r="R293" s="94">
        <v>674.10850321599992</v>
      </c>
      <c r="S293" s="95">
        <v>3.56065632E-4</v>
      </c>
      <c r="T293" s="95">
        <f t="shared" si="5"/>
        <v>2.7058692017056921E-3</v>
      </c>
      <c r="U293" s="95">
        <f>R293/'סכום נכסי הקרן'!$C$42</f>
        <v>5.1560300016823078E-4</v>
      </c>
    </row>
    <row r="294" spans="2:21">
      <c r="B294" s="87" t="s">
        <v>1033</v>
      </c>
      <c r="C294" s="84" t="s">
        <v>1034</v>
      </c>
      <c r="D294" s="97" t="s">
        <v>30</v>
      </c>
      <c r="E294" s="97" t="s">
        <v>947</v>
      </c>
      <c r="F294" s="84"/>
      <c r="G294" s="97" t="s">
        <v>996</v>
      </c>
      <c r="H294" s="84" t="s">
        <v>950</v>
      </c>
      <c r="I294" s="84" t="s">
        <v>956</v>
      </c>
      <c r="J294" s="84"/>
      <c r="K294" s="94">
        <v>8.3499999999936563</v>
      </c>
      <c r="L294" s="97" t="s">
        <v>175</v>
      </c>
      <c r="M294" s="98">
        <v>3.5000000000000003E-2</v>
      </c>
      <c r="N294" s="98">
        <v>3.3799999999960792E-2</v>
      </c>
      <c r="O294" s="94">
        <v>24726.779999999995</v>
      </c>
      <c r="P294" s="96">
        <v>100.7052</v>
      </c>
      <c r="Q294" s="84"/>
      <c r="R294" s="94">
        <v>86.705786892999981</v>
      </c>
      <c r="S294" s="95">
        <v>6.1816949999999991E-5</v>
      </c>
      <c r="T294" s="95">
        <f t="shared" si="5"/>
        <v>3.4803672887100465E-4</v>
      </c>
      <c r="U294" s="95">
        <f>R294/'סכום נכסי הקרן'!$C$42</f>
        <v>6.6318350296277592E-5</v>
      </c>
    </row>
    <row r="295" spans="2:21">
      <c r="B295" s="87" t="s">
        <v>1035</v>
      </c>
      <c r="C295" s="84" t="s">
        <v>1036</v>
      </c>
      <c r="D295" s="97" t="s">
        <v>30</v>
      </c>
      <c r="E295" s="97" t="s">
        <v>947</v>
      </c>
      <c r="F295" s="84"/>
      <c r="G295" s="97" t="s">
        <v>1037</v>
      </c>
      <c r="H295" s="84" t="s">
        <v>950</v>
      </c>
      <c r="I295" s="84" t="s">
        <v>956</v>
      </c>
      <c r="J295" s="84"/>
      <c r="K295" s="94">
        <v>1.7599999999996101</v>
      </c>
      <c r="L295" s="97" t="s">
        <v>175</v>
      </c>
      <c r="M295" s="98">
        <v>5.2499999999999998E-2</v>
      </c>
      <c r="N295" s="98">
        <v>3.6399999999984417E-2</v>
      </c>
      <c r="O295" s="94">
        <v>137772.67280399997</v>
      </c>
      <c r="P295" s="96">
        <v>107.0194</v>
      </c>
      <c r="Q295" s="84"/>
      <c r="R295" s="94">
        <v>513.39830449499993</v>
      </c>
      <c r="S295" s="95">
        <v>2.2962112133999995E-4</v>
      </c>
      <c r="T295" s="95">
        <f t="shared" si="5"/>
        <v>2.0607790195695144E-3</v>
      </c>
      <c r="U295" s="95">
        <f>R295/'סכום נכסי הקרן'!$C$42</f>
        <v>3.926811556537891E-4</v>
      </c>
    </row>
    <row r="296" spans="2:21">
      <c r="B296" s="87" t="s">
        <v>1038</v>
      </c>
      <c r="C296" s="84" t="s">
        <v>1039</v>
      </c>
      <c r="D296" s="97" t="s">
        <v>30</v>
      </c>
      <c r="E296" s="97" t="s">
        <v>947</v>
      </c>
      <c r="F296" s="84"/>
      <c r="G296" s="97" t="s">
        <v>1037</v>
      </c>
      <c r="H296" s="84" t="s">
        <v>950</v>
      </c>
      <c r="I296" s="84" t="s">
        <v>956</v>
      </c>
      <c r="J296" s="84"/>
      <c r="K296" s="94">
        <v>8.000000000054891E-2</v>
      </c>
      <c r="L296" s="97" t="s">
        <v>175</v>
      </c>
      <c r="M296" s="98">
        <v>5.6250000000000001E-2</v>
      </c>
      <c r="N296" s="98">
        <v>3.2100000000004118E-2</v>
      </c>
      <c r="O296" s="94">
        <v>98907.119999999981</v>
      </c>
      <c r="P296" s="96">
        <v>105.79689999999999</v>
      </c>
      <c r="Q296" s="84"/>
      <c r="R296" s="94">
        <v>364.35871588499998</v>
      </c>
      <c r="S296" s="95">
        <v>1.9781423999999995E-4</v>
      </c>
      <c r="T296" s="95">
        <f t="shared" si="5"/>
        <v>1.4625346260768773E-3</v>
      </c>
      <c r="U296" s="95">
        <f>R296/'סכום נכסי הקרן'!$C$42</f>
        <v>2.7868576965206135E-4</v>
      </c>
    </row>
    <row r="297" spans="2:21">
      <c r="B297" s="87" t="s">
        <v>1040</v>
      </c>
      <c r="C297" s="84" t="s">
        <v>1041</v>
      </c>
      <c r="D297" s="97" t="s">
        <v>30</v>
      </c>
      <c r="E297" s="97" t="s">
        <v>947</v>
      </c>
      <c r="F297" s="84"/>
      <c r="G297" s="97" t="s">
        <v>1042</v>
      </c>
      <c r="H297" s="84" t="s">
        <v>950</v>
      </c>
      <c r="I297" s="84" t="s">
        <v>956</v>
      </c>
      <c r="J297" s="84"/>
      <c r="K297" s="94">
        <v>7.5099999999997049</v>
      </c>
      <c r="L297" s="97" t="s">
        <v>175</v>
      </c>
      <c r="M297" s="98">
        <v>4.7500000000000001E-2</v>
      </c>
      <c r="N297" s="98">
        <v>3.9699999999995433E-2</v>
      </c>
      <c r="O297" s="94">
        <v>296721.35999999993</v>
      </c>
      <c r="P297" s="96">
        <v>108.021</v>
      </c>
      <c r="Q297" s="84"/>
      <c r="R297" s="94">
        <v>1116.0557331829998</v>
      </c>
      <c r="S297" s="95">
        <v>9.8907119999999975E-5</v>
      </c>
      <c r="T297" s="95">
        <f t="shared" si="5"/>
        <v>4.4798438551060657E-3</v>
      </c>
      <c r="U297" s="95">
        <f>R297/'סכום נכסי הקרן'!$C$42</f>
        <v>8.5363362372499908E-4</v>
      </c>
    </row>
    <row r="298" spans="2:21">
      <c r="B298" s="87" t="s">
        <v>1043</v>
      </c>
      <c r="C298" s="84" t="s">
        <v>1044</v>
      </c>
      <c r="D298" s="97" t="s">
        <v>30</v>
      </c>
      <c r="E298" s="97" t="s">
        <v>947</v>
      </c>
      <c r="F298" s="84"/>
      <c r="G298" s="97" t="s">
        <v>1015</v>
      </c>
      <c r="H298" s="84" t="s">
        <v>950</v>
      </c>
      <c r="I298" s="84" t="s">
        <v>956</v>
      </c>
      <c r="J298" s="84"/>
      <c r="K298" s="94">
        <v>7.8399999999971079</v>
      </c>
      <c r="L298" s="97" t="s">
        <v>175</v>
      </c>
      <c r="M298" s="98">
        <v>5.2999999999999999E-2</v>
      </c>
      <c r="N298" s="98">
        <v>4.1099999999993864E-2</v>
      </c>
      <c r="O298" s="94">
        <v>117204.93719999999</v>
      </c>
      <c r="P298" s="96">
        <v>111.8442</v>
      </c>
      <c r="Q298" s="84"/>
      <c r="R298" s="94">
        <v>456.44476124799996</v>
      </c>
      <c r="S298" s="95">
        <v>6.6974249828571418E-5</v>
      </c>
      <c r="T298" s="95">
        <f t="shared" si="5"/>
        <v>1.8321676938484232E-3</v>
      </c>
      <c r="U298" s="95">
        <f>R298/'סכום נכסי הקרן'!$C$42</f>
        <v>3.4911929932314006E-4</v>
      </c>
    </row>
    <row r="299" spans="2:21">
      <c r="B299" s="87" t="s">
        <v>1045</v>
      </c>
      <c r="C299" s="84" t="s">
        <v>1046</v>
      </c>
      <c r="D299" s="97" t="s">
        <v>30</v>
      </c>
      <c r="E299" s="97" t="s">
        <v>947</v>
      </c>
      <c r="F299" s="84"/>
      <c r="G299" s="97" t="s">
        <v>949</v>
      </c>
      <c r="H299" s="84" t="s">
        <v>950</v>
      </c>
      <c r="I299" s="84" t="s">
        <v>951</v>
      </c>
      <c r="J299" s="84"/>
      <c r="K299" s="94">
        <v>3.6099999999987094</v>
      </c>
      <c r="L299" s="97" t="s">
        <v>175</v>
      </c>
      <c r="M299" s="98">
        <v>5.8749999999999997E-2</v>
      </c>
      <c r="N299" s="98">
        <v>2.8099999999987094E-2</v>
      </c>
      <c r="O299" s="94">
        <v>99896.191199999987</v>
      </c>
      <c r="P299" s="96">
        <v>111.32380000000001</v>
      </c>
      <c r="Q299" s="84"/>
      <c r="R299" s="94">
        <v>387.22719404999992</v>
      </c>
      <c r="S299" s="95">
        <v>5.5497883999999992E-5</v>
      </c>
      <c r="T299" s="95">
        <f t="shared" si="5"/>
        <v>1.5543286183812958E-3</v>
      </c>
      <c r="U299" s="95">
        <f>R299/'סכום נכסי הקרן'!$C$42</f>
        <v>2.9617710212287798E-4</v>
      </c>
    </row>
    <row r="300" spans="2:21">
      <c r="B300" s="87" t="s">
        <v>1047</v>
      </c>
      <c r="C300" s="84" t="s">
        <v>1048</v>
      </c>
      <c r="D300" s="97" t="s">
        <v>30</v>
      </c>
      <c r="E300" s="97" t="s">
        <v>947</v>
      </c>
      <c r="F300" s="84"/>
      <c r="G300" s="97" t="s">
        <v>949</v>
      </c>
      <c r="H300" s="84" t="s">
        <v>950</v>
      </c>
      <c r="I300" s="84" t="s">
        <v>956</v>
      </c>
      <c r="J300" s="84"/>
      <c r="K300" s="94">
        <v>7.4399999999945647</v>
      </c>
      <c r="L300" s="97" t="s">
        <v>175</v>
      </c>
      <c r="M300" s="98">
        <v>5.2499999999999998E-2</v>
      </c>
      <c r="N300" s="98">
        <v>3.5599999999970475E-2</v>
      </c>
      <c r="O300" s="94">
        <v>148360.67999999996</v>
      </c>
      <c r="P300" s="96">
        <v>115.37730000000001</v>
      </c>
      <c r="Q300" s="84"/>
      <c r="R300" s="94">
        <v>596.02951382099991</v>
      </c>
      <c r="S300" s="95">
        <v>9.8907119999999975E-5</v>
      </c>
      <c r="T300" s="95">
        <f t="shared" si="5"/>
        <v>2.3924604081712489E-3</v>
      </c>
      <c r="U300" s="95">
        <f>R300/'סכום נכסי הקרן'!$C$42</f>
        <v>4.5588299813575982E-4</v>
      </c>
    </row>
    <row r="301" spans="2:21">
      <c r="B301" s="87" t="s">
        <v>1049</v>
      </c>
      <c r="C301" s="84" t="s">
        <v>1050</v>
      </c>
      <c r="D301" s="97" t="s">
        <v>30</v>
      </c>
      <c r="E301" s="97" t="s">
        <v>947</v>
      </c>
      <c r="F301" s="84"/>
      <c r="G301" s="97" t="s">
        <v>983</v>
      </c>
      <c r="H301" s="84" t="s">
        <v>1051</v>
      </c>
      <c r="I301" s="84" t="s">
        <v>980</v>
      </c>
      <c r="J301" s="84"/>
      <c r="K301" s="94">
        <v>2.1400000000006991</v>
      </c>
      <c r="L301" s="97" t="s">
        <v>175</v>
      </c>
      <c r="M301" s="98">
        <v>5.5960000000000003E-2</v>
      </c>
      <c r="N301" s="98">
        <v>3.1900000000026657E-2</v>
      </c>
      <c r="O301" s="94">
        <v>123633.89999999998</v>
      </c>
      <c r="P301" s="96">
        <v>106.3292</v>
      </c>
      <c r="Q301" s="84"/>
      <c r="R301" s="94">
        <v>457.73997006199994</v>
      </c>
      <c r="S301" s="95">
        <v>8.8309928571428555E-5</v>
      </c>
      <c r="T301" s="95">
        <f t="shared" si="5"/>
        <v>1.8373666575506467E-3</v>
      </c>
      <c r="U301" s="95">
        <f>R301/'סכום נכסי הקרן'!$C$42</f>
        <v>3.5010996113374879E-4</v>
      </c>
    </row>
    <row r="302" spans="2:21">
      <c r="B302" s="87" t="s">
        <v>1052</v>
      </c>
      <c r="C302" s="84" t="s">
        <v>1053</v>
      </c>
      <c r="D302" s="97" t="s">
        <v>30</v>
      </c>
      <c r="E302" s="97" t="s">
        <v>947</v>
      </c>
      <c r="F302" s="84"/>
      <c r="G302" s="97" t="s">
        <v>1054</v>
      </c>
      <c r="H302" s="84" t="s">
        <v>1051</v>
      </c>
      <c r="I302" s="84" t="s">
        <v>980</v>
      </c>
      <c r="J302" s="84"/>
      <c r="K302" s="94">
        <v>5.3600000000079593</v>
      </c>
      <c r="L302" s="97" t="s">
        <v>175</v>
      </c>
      <c r="M302" s="98">
        <v>5.2499999999999998E-2</v>
      </c>
      <c r="N302" s="98">
        <v>3.7700000000059693E-2</v>
      </c>
      <c r="O302" s="94">
        <v>77394.821399999986</v>
      </c>
      <c r="P302" s="96">
        <v>108.1665</v>
      </c>
      <c r="Q302" s="84"/>
      <c r="R302" s="94">
        <v>291.49656853799991</v>
      </c>
      <c r="S302" s="95">
        <v>6.1915857119999995E-5</v>
      </c>
      <c r="T302" s="95">
        <f t="shared" si="5"/>
        <v>1.1700662184899516E-3</v>
      </c>
      <c r="U302" s="95">
        <f>R302/'סכום נכסי הקרן'!$C$42</f>
        <v>2.2295595525039476E-4</v>
      </c>
    </row>
    <row r="303" spans="2:21">
      <c r="B303" s="87" t="s">
        <v>1055</v>
      </c>
      <c r="C303" s="84" t="s">
        <v>1056</v>
      </c>
      <c r="D303" s="97" t="s">
        <v>30</v>
      </c>
      <c r="E303" s="97" t="s">
        <v>947</v>
      </c>
      <c r="F303" s="84"/>
      <c r="G303" s="97" t="s">
        <v>983</v>
      </c>
      <c r="H303" s="84" t="s">
        <v>950</v>
      </c>
      <c r="I303" s="84" t="s">
        <v>951</v>
      </c>
      <c r="J303" s="84"/>
      <c r="K303" s="94">
        <v>0.29000000000059706</v>
      </c>
      <c r="L303" s="97" t="s">
        <v>175</v>
      </c>
      <c r="M303" s="98">
        <v>5.2499999999999998E-2</v>
      </c>
      <c r="N303" s="98">
        <v>2.660000000000522E-2</v>
      </c>
      <c r="O303" s="94">
        <v>147376.55415599997</v>
      </c>
      <c r="P303" s="96">
        <v>104.4393</v>
      </c>
      <c r="Q303" s="84"/>
      <c r="R303" s="94">
        <v>535.94627369199998</v>
      </c>
      <c r="S303" s="95">
        <v>2.2673316023999997E-4</v>
      </c>
      <c r="T303" s="95">
        <f t="shared" si="5"/>
        <v>2.1512864899842906E-3</v>
      </c>
      <c r="U303" s="95">
        <f>R303/'סכום נכסי הקרן'!$C$42</f>
        <v>4.0992734155740896E-4</v>
      </c>
    </row>
    <row r="304" spans="2:21">
      <c r="B304" s="87" t="s">
        <v>1057</v>
      </c>
      <c r="C304" s="84" t="s">
        <v>1058</v>
      </c>
      <c r="D304" s="97" t="s">
        <v>30</v>
      </c>
      <c r="E304" s="97" t="s">
        <v>947</v>
      </c>
      <c r="F304" s="84"/>
      <c r="G304" s="97" t="s">
        <v>959</v>
      </c>
      <c r="H304" s="84" t="s">
        <v>950</v>
      </c>
      <c r="I304" s="84" t="s">
        <v>951</v>
      </c>
      <c r="J304" s="84"/>
      <c r="K304" s="94">
        <v>4.9999999999952962</v>
      </c>
      <c r="L304" s="97" t="s">
        <v>175</v>
      </c>
      <c r="M304" s="98">
        <v>4.8750000000000002E-2</v>
      </c>
      <c r="N304" s="98">
        <v>3.3699999999980246E-2</v>
      </c>
      <c r="O304" s="94">
        <v>112145.83801199996</v>
      </c>
      <c r="P304" s="96">
        <v>108.8961</v>
      </c>
      <c r="Q304" s="84"/>
      <c r="R304" s="94">
        <v>425.23044743199995</v>
      </c>
      <c r="S304" s="95">
        <v>1.4952778401599996E-4</v>
      </c>
      <c r="T304" s="95">
        <f t="shared" si="5"/>
        <v>1.706873546090095E-3</v>
      </c>
      <c r="U304" s="95">
        <f>R304/'סכום נכסי הקרן'!$C$42</f>
        <v>3.2524451688835252E-4</v>
      </c>
    </row>
    <row r="305" spans="2:21">
      <c r="B305" s="87" t="s">
        <v>1059</v>
      </c>
      <c r="C305" s="84" t="s">
        <v>1060</v>
      </c>
      <c r="D305" s="97" t="s">
        <v>30</v>
      </c>
      <c r="E305" s="97" t="s">
        <v>947</v>
      </c>
      <c r="F305" s="84"/>
      <c r="G305" s="97" t="s">
        <v>1061</v>
      </c>
      <c r="H305" s="84" t="s">
        <v>1051</v>
      </c>
      <c r="I305" s="84" t="s">
        <v>980</v>
      </c>
      <c r="J305" s="84"/>
      <c r="K305" s="94">
        <v>8.6099999999950754</v>
      </c>
      <c r="L305" s="97" t="s">
        <v>177</v>
      </c>
      <c r="M305" s="98">
        <v>2.8750000000000001E-2</v>
      </c>
      <c r="N305" s="98">
        <v>2.0199999999982302E-2</v>
      </c>
      <c r="O305" s="94">
        <v>126601.11359999998</v>
      </c>
      <c r="P305" s="96">
        <v>107.935</v>
      </c>
      <c r="Q305" s="84"/>
      <c r="R305" s="94">
        <v>519.94127629599996</v>
      </c>
      <c r="S305" s="95">
        <v>1.2660111359999999E-4</v>
      </c>
      <c r="T305" s="95">
        <f t="shared" si="5"/>
        <v>2.0870424857615168E-3</v>
      </c>
      <c r="U305" s="95">
        <f>R305/'סכום נכסי הקרן'!$C$42</f>
        <v>3.9768565548507334E-4</v>
      </c>
    </row>
    <row r="306" spans="2:21">
      <c r="B306" s="87" t="s">
        <v>1062</v>
      </c>
      <c r="C306" s="84" t="s">
        <v>1063</v>
      </c>
      <c r="D306" s="97" t="s">
        <v>30</v>
      </c>
      <c r="E306" s="97" t="s">
        <v>947</v>
      </c>
      <c r="F306" s="84"/>
      <c r="G306" s="97" t="s">
        <v>1015</v>
      </c>
      <c r="H306" s="84" t="s">
        <v>950</v>
      </c>
      <c r="I306" s="84" t="s">
        <v>956</v>
      </c>
      <c r="J306" s="84"/>
      <c r="K306" s="94">
        <v>7.6999999999999966</v>
      </c>
      <c r="L306" s="97" t="s">
        <v>175</v>
      </c>
      <c r="M306" s="98">
        <v>4.5999999999999999E-2</v>
      </c>
      <c r="N306" s="98">
        <v>3.4699999999995984E-2</v>
      </c>
      <c r="O306" s="94">
        <v>195039.89528399997</v>
      </c>
      <c r="P306" s="96">
        <v>110.35080000000001</v>
      </c>
      <c r="Q306" s="84"/>
      <c r="R306" s="94">
        <v>749.42404028999999</v>
      </c>
      <c r="S306" s="95">
        <v>2.4379986910499996E-4</v>
      </c>
      <c r="T306" s="95">
        <f t="shared" si="5"/>
        <v>3.0081855071761184E-3</v>
      </c>
      <c r="U306" s="95">
        <f>R306/'סכום נכסי הקרן'!$C$42</f>
        <v>5.7320933014237305E-4</v>
      </c>
    </row>
    <row r="307" spans="2:21">
      <c r="B307" s="87" t="s">
        <v>1064</v>
      </c>
      <c r="C307" s="84" t="s">
        <v>1065</v>
      </c>
      <c r="D307" s="97" t="s">
        <v>30</v>
      </c>
      <c r="E307" s="97" t="s">
        <v>947</v>
      </c>
      <c r="F307" s="84"/>
      <c r="G307" s="97" t="s">
        <v>1042</v>
      </c>
      <c r="H307" s="84" t="s">
        <v>950</v>
      </c>
      <c r="I307" s="84" t="s">
        <v>956</v>
      </c>
      <c r="J307" s="84"/>
      <c r="K307" s="94">
        <v>7.839999999995154</v>
      </c>
      <c r="L307" s="97" t="s">
        <v>175</v>
      </c>
      <c r="M307" s="98">
        <v>4.2999999999999997E-2</v>
      </c>
      <c r="N307" s="98">
        <v>3.4399999999978469E-2</v>
      </c>
      <c r="O307" s="94">
        <v>197814.23999999996</v>
      </c>
      <c r="P307" s="96">
        <v>107.8583</v>
      </c>
      <c r="Q307" s="84"/>
      <c r="R307" s="94">
        <v>742.91653366499986</v>
      </c>
      <c r="S307" s="95">
        <v>1.9781423999999995E-4</v>
      </c>
      <c r="T307" s="95">
        <f t="shared" si="5"/>
        <v>2.9820643980779864E-3</v>
      </c>
      <c r="U307" s="95">
        <f>R307/'סכום נכסי הקרן'!$C$42</f>
        <v>5.6823195643553287E-4</v>
      </c>
    </row>
    <row r="308" spans="2:21">
      <c r="B308" s="87" t="s">
        <v>1066</v>
      </c>
      <c r="C308" s="84" t="s">
        <v>1067</v>
      </c>
      <c r="D308" s="97" t="s">
        <v>30</v>
      </c>
      <c r="E308" s="97" t="s">
        <v>947</v>
      </c>
      <c r="F308" s="84"/>
      <c r="G308" s="97" t="s">
        <v>1042</v>
      </c>
      <c r="H308" s="84" t="s">
        <v>950</v>
      </c>
      <c r="I308" s="84" t="s">
        <v>956</v>
      </c>
      <c r="J308" s="84"/>
      <c r="K308" s="94">
        <v>7.1800000000364026</v>
      </c>
      <c r="L308" s="97" t="s">
        <v>175</v>
      </c>
      <c r="M308" s="98">
        <v>5.5500000000000001E-2</v>
      </c>
      <c r="N308" s="98">
        <v>3.4600000000193878E-2</v>
      </c>
      <c r="O308" s="94">
        <v>24726.779999999995</v>
      </c>
      <c r="P308" s="96">
        <v>117.41759999999999</v>
      </c>
      <c r="Q308" s="84"/>
      <c r="R308" s="94">
        <v>101.09495182399999</v>
      </c>
      <c r="S308" s="95">
        <v>4.9453559999999987E-5</v>
      </c>
      <c r="T308" s="95">
        <f t="shared" si="5"/>
        <v>4.057947871647461E-4</v>
      </c>
      <c r="U308" s="95">
        <f>R308/'סכום נכסי הקרן'!$C$42</f>
        <v>7.7324140273624673E-5</v>
      </c>
    </row>
    <row r="309" spans="2:21">
      <c r="B309" s="87" t="s">
        <v>1068</v>
      </c>
      <c r="C309" s="84" t="s">
        <v>1069</v>
      </c>
      <c r="D309" s="97" t="s">
        <v>30</v>
      </c>
      <c r="E309" s="97" t="s">
        <v>947</v>
      </c>
      <c r="F309" s="84"/>
      <c r="G309" s="97" t="s">
        <v>1042</v>
      </c>
      <c r="H309" s="84" t="s">
        <v>950</v>
      </c>
      <c r="I309" s="84" t="s">
        <v>956</v>
      </c>
      <c r="J309" s="84"/>
      <c r="K309" s="94">
        <v>3.9599999999899134</v>
      </c>
      <c r="L309" s="97" t="s">
        <v>175</v>
      </c>
      <c r="M309" s="98">
        <v>4.8750000000000002E-2</v>
      </c>
      <c r="N309" s="98">
        <v>2.8099999999941169E-2</v>
      </c>
      <c r="O309" s="94">
        <v>34617.491999999991</v>
      </c>
      <c r="P309" s="96">
        <v>108.57470000000001</v>
      </c>
      <c r="Q309" s="84"/>
      <c r="R309" s="94">
        <v>130.87389821699998</v>
      </c>
      <c r="S309" s="95">
        <v>3.461749199999999E-5</v>
      </c>
      <c r="T309" s="95">
        <f t="shared" si="5"/>
        <v>5.2532737504881321E-4</v>
      </c>
      <c r="U309" s="95">
        <f>R309/'סכום נכסי הקרן'!$C$42</f>
        <v>1.0010105827544359E-4</v>
      </c>
    </row>
    <row r="310" spans="2:21">
      <c r="B310" s="87" t="s">
        <v>1070</v>
      </c>
      <c r="C310" s="84" t="s">
        <v>1071</v>
      </c>
      <c r="D310" s="97" t="s">
        <v>30</v>
      </c>
      <c r="E310" s="97" t="s">
        <v>947</v>
      </c>
      <c r="F310" s="84"/>
      <c r="G310" s="97" t="s">
        <v>978</v>
      </c>
      <c r="H310" s="84" t="s">
        <v>950</v>
      </c>
      <c r="I310" s="84" t="s">
        <v>956</v>
      </c>
      <c r="J310" s="84"/>
      <c r="K310" s="94">
        <v>2.7899999999987402</v>
      </c>
      <c r="L310" s="97" t="s">
        <v>175</v>
      </c>
      <c r="M310" s="98">
        <v>4.7500000000000001E-2</v>
      </c>
      <c r="N310" s="98">
        <v>4.4299999999971931E-2</v>
      </c>
      <c r="O310" s="94">
        <v>199278.06537599998</v>
      </c>
      <c r="P310" s="96">
        <v>100.6557</v>
      </c>
      <c r="Q310" s="84"/>
      <c r="R310" s="94">
        <v>698.43618987199989</v>
      </c>
      <c r="S310" s="95">
        <v>2.2142007263999998E-4</v>
      </c>
      <c r="T310" s="95">
        <f t="shared" si="5"/>
        <v>2.8035204518489115E-3</v>
      </c>
      <c r="U310" s="95">
        <f>R310/'סכום נכסי הקרן'!$C$42</f>
        <v>5.3421043230585357E-4</v>
      </c>
    </row>
    <row r="311" spans="2:21">
      <c r="B311" s="87" t="s">
        <v>1072</v>
      </c>
      <c r="C311" s="84" t="s">
        <v>1073</v>
      </c>
      <c r="D311" s="97" t="s">
        <v>30</v>
      </c>
      <c r="E311" s="97" t="s">
        <v>947</v>
      </c>
      <c r="F311" s="84"/>
      <c r="G311" s="97" t="s">
        <v>959</v>
      </c>
      <c r="H311" s="84" t="s">
        <v>950</v>
      </c>
      <c r="I311" s="84" t="s">
        <v>951</v>
      </c>
      <c r="J311" s="84"/>
      <c r="K311" s="94">
        <v>6.3900000000106711</v>
      </c>
      <c r="L311" s="97" t="s">
        <v>175</v>
      </c>
      <c r="M311" s="98">
        <v>4.2999999999999997E-2</v>
      </c>
      <c r="N311" s="98">
        <v>3.650000000007865E-2</v>
      </c>
      <c r="O311" s="94">
        <v>64784.163599999993</v>
      </c>
      <c r="P311" s="96">
        <v>104.2807</v>
      </c>
      <c r="Q311" s="84"/>
      <c r="R311" s="94">
        <v>235.23484479099994</v>
      </c>
      <c r="S311" s="95">
        <v>5.1827330879999991E-5</v>
      </c>
      <c r="T311" s="95">
        <f t="shared" si="5"/>
        <v>9.4423185385043482E-4</v>
      </c>
      <c r="U311" s="95">
        <f>R311/'סכום נכסי הקרן'!$C$42</f>
        <v>1.7992324846773856E-4</v>
      </c>
    </row>
    <row r="312" spans="2:21">
      <c r="B312" s="87" t="s">
        <v>1074</v>
      </c>
      <c r="C312" s="84" t="s">
        <v>1075</v>
      </c>
      <c r="D312" s="97" t="s">
        <v>30</v>
      </c>
      <c r="E312" s="97" t="s">
        <v>947</v>
      </c>
      <c r="F312" s="84"/>
      <c r="G312" s="97" t="s">
        <v>959</v>
      </c>
      <c r="H312" s="84" t="s">
        <v>1051</v>
      </c>
      <c r="I312" s="84" t="s">
        <v>980</v>
      </c>
      <c r="J312" s="84"/>
      <c r="K312" s="94">
        <v>3.8799999999968411</v>
      </c>
      <c r="L312" s="97" t="s">
        <v>175</v>
      </c>
      <c r="M312" s="98">
        <v>6.25E-2</v>
      </c>
      <c r="N312" s="98">
        <v>4.4099999999969254E-2</v>
      </c>
      <c r="O312" s="94">
        <v>91983.621599999984</v>
      </c>
      <c r="P312" s="96">
        <v>110.6917</v>
      </c>
      <c r="Q312" s="84"/>
      <c r="R312" s="94">
        <v>354.53116354899993</v>
      </c>
      <c r="S312" s="95">
        <v>1.8396724319999996E-4</v>
      </c>
      <c r="T312" s="95">
        <f t="shared" si="5"/>
        <v>1.4230868649712551E-3</v>
      </c>
      <c r="U312" s="95">
        <f>R312/'סכום נכסי הקרן'!$C$42</f>
        <v>2.7116900425809581E-4</v>
      </c>
    </row>
    <row r="313" spans="2:21">
      <c r="B313" s="87" t="s">
        <v>1076</v>
      </c>
      <c r="C313" s="84" t="s">
        <v>1077</v>
      </c>
      <c r="D313" s="97" t="s">
        <v>30</v>
      </c>
      <c r="E313" s="97" t="s">
        <v>947</v>
      </c>
      <c r="F313" s="84"/>
      <c r="G313" s="97" t="s">
        <v>1037</v>
      </c>
      <c r="H313" s="84" t="s">
        <v>950</v>
      </c>
      <c r="I313" s="84" t="s">
        <v>956</v>
      </c>
      <c r="J313" s="84"/>
      <c r="K313" s="94">
        <v>8.4400000000042485</v>
      </c>
      <c r="L313" s="97" t="s">
        <v>175</v>
      </c>
      <c r="M313" s="98">
        <v>3.7999999999999999E-2</v>
      </c>
      <c r="N313" s="98">
        <v>3.9500000000013281E-2</v>
      </c>
      <c r="O313" s="94">
        <v>98907.119999999981</v>
      </c>
      <c r="P313" s="96">
        <v>98.393000000000001</v>
      </c>
      <c r="Q313" s="84"/>
      <c r="R313" s="94">
        <v>338.86017074899991</v>
      </c>
      <c r="S313" s="95">
        <v>2.4726779999999996E-4</v>
      </c>
      <c r="T313" s="95">
        <f t="shared" si="5"/>
        <v>1.3601835540422657E-3</v>
      </c>
      <c r="U313" s="95">
        <f>R313/'סכום נכסי הקרן'!$C$42</f>
        <v>2.5918278710648432E-4</v>
      </c>
    </row>
    <row r="314" spans="2:21">
      <c r="B314" s="87" t="s">
        <v>1078</v>
      </c>
      <c r="C314" s="84" t="s">
        <v>1079</v>
      </c>
      <c r="D314" s="97" t="s">
        <v>30</v>
      </c>
      <c r="E314" s="97" t="s">
        <v>947</v>
      </c>
      <c r="F314" s="84"/>
      <c r="G314" s="97" t="s">
        <v>978</v>
      </c>
      <c r="H314" s="84" t="s">
        <v>950</v>
      </c>
      <c r="I314" s="84" t="s">
        <v>951</v>
      </c>
      <c r="J314" s="84"/>
      <c r="K314" s="94">
        <v>6.2399999999972184</v>
      </c>
      <c r="L314" s="97" t="s">
        <v>175</v>
      </c>
      <c r="M314" s="98">
        <v>5.2999999999999999E-2</v>
      </c>
      <c r="N314" s="98">
        <v>5.2699999999985148E-2</v>
      </c>
      <c r="O314" s="94">
        <v>153058.76819999996</v>
      </c>
      <c r="P314" s="96">
        <v>99.892799999999994</v>
      </c>
      <c r="Q314" s="84"/>
      <c r="R314" s="94">
        <v>532.379485477</v>
      </c>
      <c r="S314" s="95">
        <v>1.0203917879999997E-4</v>
      </c>
      <c r="T314" s="95">
        <f t="shared" si="5"/>
        <v>2.1369694144186633E-3</v>
      </c>
      <c r="U314" s="95">
        <f>R314/'סכום נכסי הקרן'!$C$42</f>
        <v>4.0719922479898646E-4</v>
      </c>
    </row>
    <row r="315" spans="2:21">
      <c r="B315" s="87" t="s">
        <v>1080</v>
      </c>
      <c r="C315" s="84" t="s">
        <v>1081</v>
      </c>
      <c r="D315" s="97" t="s">
        <v>30</v>
      </c>
      <c r="E315" s="97" t="s">
        <v>947</v>
      </c>
      <c r="F315" s="84"/>
      <c r="G315" s="97" t="s">
        <v>978</v>
      </c>
      <c r="H315" s="84" t="s">
        <v>950</v>
      </c>
      <c r="I315" s="84" t="s">
        <v>951</v>
      </c>
      <c r="J315" s="84"/>
      <c r="K315" s="94">
        <v>5.7500000000195142</v>
      </c>
      <c r="L315" s="97" t="s">
        <v>175</v>
      </c>
      <c r="M315" s="98">
        <v>5.8749999999999997E-2</v>
      </c>
      <c r="N315" s="98">
        <v>4.8300000000182648E-2</v>
      </c>
      <c r="O315" s="94">
        <v>34617.491999999991</v>
      </c>
      <c r="P315" s="96">
        <v>106.28440000000001</v>
      </c>
      <c r="Q315" s="84"/>
      <c r="R315" s="94">
        <v>128.11317380199998</v>
      </c>
      <c r="S315" s="95">
        <v>2.8847909999999993E-5</v>
      </c>
      <c r="T315" s="95">
        <f t="shared" si="5"/>
        <v>5.1424583679005043E-4</v>
      </c>
      <c r="U315" s="95">
        <f>R315/'סכום נכסי הקרן'!$C$42</f>
        <v>9.7989472700983648E-5</v>
      </c>
    </row>
    <row r="316" spans="2:21">
      <c r="B316" s="87" t="s">
        <v>1082</v>
      </c>
      <c r="C316" s="84" t="s">
        <v>1083</v>
      </c>
      <c r="D316" s="97" t="s">
        <v>30</v>
      </c>
      <c r="E316" s="97" t="s">
        <v>947</v>
      </c>
      <c r="F316" s="84"/>
      <c r="G316" s="97" t="s">
        <v>983</v>
      </c>
      <c r="H316" s="84" t="s">
        <v>950</v>
      </c>
      <c r="I316" s="84" t="s">
        <v>956</v>
      </c>
      <c r="J316" s="84"/>
      <c r="K316" s="94">
        <v>7.3800000000034442</v>
      </c>
      <c r="L316" s="97" t="s">
        <v>177</v>
      </c>
      <c r="M316" s="98">
        <v>4.6249999999999999E-2</v>
      </c>
      <c r="N316" s="98">
        <v>3.1500000000014711E-2</v>
      </c>
      <c r="O316" s="94">
        <v>111765.04559999998</v>
      </c>
      <c r="P316" s="96">
        <v>111.95650000000001</v>
      </c>
      <c r="Q316" s="84"/>
      <c r="R316" s="94">
        <v>476.11283462199992</v>
      </c>
      <c r="S316" s="95">
        <v>7.4510030399999985E-5</v>
      </c>
      <c r="T316" s="95">
        <f t="shared" si="5"/>
        <v>1.9111152723846659E-3</v>
      </c>
      <c r="U316" s="95">
        <f>R316/'סכום נכסי הקרן'!$C$42</f>
        <v>3.6416274943656176E-4</v>
      </c>
    </row>
    <row r="317" spans="2:21">
      <c r="B317" s="87" t="s">
        <v>1084</v>
      </c>
      <c r="C317" s="84" t="s">
        <v>1085</v>
      </c>
      <c r="D317" s="97" t="s">
        <v>30</v>
      </c>
      <c r="E317" s="97" t="s">
        <v>947</v>
      </c>
      <c r="F317" s="84"/>
      <c r="G317" s="97" t="s">
        <v>969</v>
      </c>
      <c r="H317" s="84" t="s">
        <v>1086</v>
      </c>
      <c r="I317" s="84" t="s">
        <v>956</v>
      </c>
      <c r="J317" s="84"/>
      <c r="K317" s="94">
        <v>7.7300000000192339</v>
      </c>
      <c r="L317" s="97" t="s">
        <v>177</v>
      </c>
      <c r="M317" s="98">
        <v>5.6250000000000001E-2</v>
      </c>
      <c r="N317" s="98">
        <v>4.3900000000099616E-2</v>
      </c>
      <c r="O317" s="94">
        <v>50937.166799999985</v>
      </c>
      <c r="P317" s="96">
        <v>112.401</v>
      </c>
      <c r="Q317" s="84"/>
      <c r="R317" s="94">
        <v>217.85103189699996</v>
      </c>
      <c r="S317" s="95">
        <v>1.0187433359999997E-4</v>
      </c>
      <c r="T317" s="95">
        <f t="shared" ref="T317:T356" si="6">R317/$R$11</f>
        <v>8.7445328898486639E-4</v>
      </c>
      <c r="U317" s="95">
        <f>R317/'סכום נכסי הקרן'!$C$42</f>
        <v>1.6662695263442879E-4</v>
      </c>
    </row>
    <row r="318" spans="2:21">
      <c r="B318" s="87" t="s">
        <v>1087</v>
      </c>
      <c r="C318" s="84" t="s">
        <v>1088</v>
      </c>
      <c r="D318" s="97" t="s">
        <v>30</v>
      </c>
      <c r="E318" s="97" t="s">
        <v>947</v>
      </c>
      <c r="F318" s="84"/>
      <c r="G318" s="97" t="s">
        <v>959</v>
      </c>
      <c r="H318" s="84" t="s">
        <v>1089</v>
      </c>
      <c r="I318" s="84" t="s">
        <v>980</v>
      </c>
      <c r="J318" s="84"/>
      <c r="K318" s="94">
        <v>6.8200000000022714</v>
      </c>
      <c r="L318" s="97" t="s">
        <v>175</v>
      </c>
      <c r="M318" s="98">
        <v>7.0000000000000007E-2</v>
      </c>
      <c r="N318" s="98">
        <v>5.550000000003312E-2</v>
      </c>
      <c r="O318" s="94">
        <v>54893.451599999993</v>
      </c>
      <c r="P318" s="96">
        <v>110.57259999999999</v>
      </c>
      <c r="Q318" s="84"/>
      <c r="R318" s="94">
        <v>211.34727528599996</v>
      </c>
      <c r="S318" s="95">
        <v>7.3191268799999997E-5</v>
      </c>
      <c r="T318" s="95">
        <f t="shared" si="6"/>
        <v>8.4834723242996823E-4</v>
      </c>
      <c r="U318" s="95">
        <f>R318/'סכום נכסי הקרן'!$C$42</f>
        <v>1.6165244718760897E-4</v>
      </c>
    </row>
    <row r="319" spans="2:21">
      <c r="B319" s="87" t="s">
        <v>1090</v>
      </c>
      <c r="C319" s="84" t="s">
        <v>1091</v>
      </c>
      <c r="D319" s="97" t="s">
        <v>30</v>
      </c>
      <c r="E319" s="97" t="s">
        <v>947</v>
      </c>
      <c r="F319" s="84"/>
      <c r="G319" s="97" t="s">
        <v>949</v>
      </c>
      <c r="H319" s="84" t="s">
        <v>1089</v>
      </c>
      <c r="I319" s="84" t="s">
        <v>980</v>
      </c>
      <c r="J319" s="84"/>
      <c r="K319" s="94">
        <v>0.45000000000197954</v>
      </c>
      <c r="L319" s="97" t="s">
        <v>175</v>
      </c>
      <c r="M319" s="98">
        <v>0.05</v>
      </c>
      <c r="N319" s="98">
        <v>2.9700000000071267E-2</v>
      </c>
      <c r="O319" s="94">
        <v>57489.763499999994</v>
      </c>
      <c r="P319" s="96">
        <v>100.9452</v>
      </c>
      <c r="Q319" s="84"/>
      <c r="R319" s="94">
        <v>202.07149624799996</v>
      </c>
      <c r="S319" s="95">
        <v>5.2310976797088255E-5</v>
      </c>
      <c r="T319" s="95">
        <f t="shared" si="6"/>
        <v>8.111142874351932E-4</v>
      </c>
      <c r="U319" s="95">
        <f>R319/'סכום נכסי הקרן'!$C$42</f>
        <v>1.5455771469562328E-4</v>
      </c>
    </row>
    <row r="320" spans="2:21">
      <c r="B320" s="87" t="s">
        <v>1092</v>
      </c>
      <c r="C320" s="84" t="s">
        <v>1093</v>
      </c>
      <c r="D320" s="97" t="s">
        <v>30</v>
      </c>
      <c r="E320" s="97" t="s">
        <v>947</v>
      </c>
      <c r="F320" s="84"/>
      <c r="G320" s="97" t="s">
        <v>1094</v>
      </c>
      <c r="H320" s="84" t="s">
        <v>1089</v>
      </c>
      <c r="I320" s="84" t="s">
        <v>980</v>
      </c>
      <c r="J320" s="84"/>
      <c r="K320" s="94">
        <v>6.7099999999984217</v>
      </c>
      <c r="L320" s="97" t="s">
        <v>175</v>
      </c>
      <c r="M320" s="98">
        <v>4.4999999999999998E-2</v>
      </c>
      <c r="N320" s="98">
        <v>3.3099999999992177E-2</v>
      </c>
      <c r="O320" s="94">
        <v>197814.23999999996</v>
      </c>
      <c r="P320" s="96">
        <v>109.407</v>
      </c>
      <c r="Q320" s="84"/>
      <c r="R320" s="94">
        <v>753.5835821889998</v>
      </c>
      <c r="S320" s="95">
        <v>2.6375231999999993E-4</v>
      </c>
      <c r="T320" s="95">
        <f t="shared" si="6"/>
        <v>3.0248818939803382E-3</v>
      </c>
      <c r="U320" s="95">
        <f>R320/'סכום נכסי הקרן'!$C$42</f>
        <v>5.7639082432649636E-4</v>
      </c>
    </row>
    <row r="321" spans="2:21">
      <c r="B321" s="87" t="s">
        <v>1095</v>
      </c>
      <c r="C321" s="84" t="s">
        <v>1096</v>
      </c>
      <c r="D321" s="97" t="s">
        <v>30</v>
      </c>
      <c r="E321" s="97" t="s">
        <v>947</v>
      </c>
      <c r="F321" s="84"/>
      <c r="G321" s="97" t="s">
        <v>978</v>
      </c>
      <c r="H321" s="84" t="s">
        <v>1089</v>
      </c>
      <c r="I321" s="84" t="s">
        <v>980</v>
      </c>
      <c r="J321" s="84"/>
      <c r="K321" s="94">
        <v>5.9699999999962907</v>
      </c>
      <c r="L321" s="97" t="s">
        <v>175</v>
      </c>
      <c r="M321" s="98">
        <v>0.06</v>
      </c>
      <c r="N321" s="98">
        <v>5.3299999999968532E-2</v>
      </c>
      <c r="O321" s="94">
        <v>155828.16755999997</v>
      </c>
      <c r="P321" s="96">
        <v>104.84269999999999</v>
      </c>
      <c r="Q321" s="84"/>
      <c r="R321" s="94">
        <v>568.86968256299986</v>
      </c>
      <c r="S321" s="95">
        <v>2.0777089007999996E-4</v>
      </c>
      <c r="T321" s="95">
        <f t="shared" si="6"/>
        <v>2.2834409393855276E-3</v>
      </c>
      <c r="U321" s="95">
        <f>R321/'סכום נכסי הקרן'!$C$42</f>
        <v>4.3510935351641486E-4</v>
      </c>
    </row>
    <row r="322" spans="2:21">
      <c r="B322" s="87" t="s">
        <v>1097</v>
      </c>
      <c r="C322" s="84" t="s">
        <v>1098</v>
      </c>
      <c r="D322" s="97" t="s">
        <v>30</v>
      </c>
      <c r="E322" s="97" t="s">
        <v>947</v>
      </c>
      <c r="F322" s="84"/>
      <c r="G322" s="97" t="s">
        <v>1054</v>
      </c>
      <c r="H322" s="84" t="s">
        <v>1089</v>
      </c>
      <c r="I322" s="84" t="s">
        <v>980</v>
      </c>
      <c r="J322" s="84"/>
      <c r="K322" s="94">
        <v>4.0999999999990333</v>
      </c>
      <c r="L322" s="97" t="s">
        <v>175</v>
      </c>
      <c r="M322" s="98">
        <v>5.2499999999999998E-2</v>
      </c>
      <c r="N322" s="98">
        <v>3.6100000000008688E-2</v>
      </c>
      <c r="O322" s="94">
        <v>82117.636379999982</v>
      </c>
      <c r="P322" s="96">
        <v>108.6035</v>
      </c>
      <c r="Q322" s="84"/>
      <c r="R322" s="94">
        <v>310.53390809299998</v>
      </c>
      <c r="S322" s="95">
        <v>1.3686272729999997E-4</v>
      </c>
      <c r="T322" s="95">
        <f t="shared" si="6"/>
        <v>1.2464820336569981E-3</v>
      </c>
      <c r="U322" s="95">
        <f>R322/'סכום נכסי הקרן'!$C$42</f>
        <v>2.375169782058257E-4</v>
      </c>
    </row>
    <row r="323" spans="2:21">
      <c r="B323" s="87" t="s">
        <v>1099</v>
      </c>
      <c r="C323" s="84" t="s">
        <v>1100</v>
      </c>
      <c r="D323" s="97" t="s">
        <v>30</v>
      </c>
      <c r="E323" s="97" t="s">
        <v>947</v>
      </c>
      <c r="F323" s="84"/>
      <c r="G323" s="97" t="s">
        <v>1101</v>
      </c>
      <c r="H323" s="84" t="s">
        <v>1086</v>
      </c>
      <c r="I323" s="84" t="s">
        <v>956</v>
      </c>
      <c r="J323" s="84"/>
      <c r="K323" s="94">
        <v>6.869999999992813</v>
      </c>
      <c r="L323" s="97" t="s">
        <v>175</v>
      </c>
      <c r="M323" s="98">
        <v>4.8750000000000002E-2</v>
      </c>
      <c r="N323" s="98">
        <v>4.0599999999969508E-2</v>
      </c>
      <c r="O323" s="94">
        <v>123633.89999999998</v>
      </c>
      <c r="P323" s="96">
        <v>106.6632</v>
      </c>
      <c r="Q323" s="84"/>
      <c r="R323" s="94">
        <v>459.17772188999993</v>
      </c>
      <c r="S323" s="95">
        <v>1.2363389999999998E-4</v>
      </c>
      <c r="T323" s="95">
        <f t="shared" si="6"/>
        <v>1.8431377884183353E-3</v>
      </c>
      <c r="U323" s="95">
        <f>R323/'סכום נכסי הקרן'!$C$42</f>
        <v>3.5120964931818435E-4</v>
      </c>
    </row>
    <row r="324" spans="2:21">
      <c r="B324" s="87" t="s">
        <v>1102</v>
      </c>
      <c r="C324" s="84" t="s">
        <v>1103</v>
      </c>
      <c r="D324" s="97" t="s">
        <v>30</v>
      </c>
      <c r="E324" s="97" t="s">
        <v>947</v>
      </c>
      <c r="F324" s="84"/>
      <c r="G324" s="97" t="s">
        <v>1054</v>
      </c>
      <c r="H324" s="84" t="s">
        <v>1086</v>
      </c>
      <c r="I324" s="84" t="s">
        <v>951</v>
      </c>
      <c r="J324" s="84"/>
      <c r="K324" s="94">
        <v>4.4799999999934679</v>
      </c>
      <c r="L324" s="97" t="s">
        <v>177</v>
      </c>
      <c r="M324" s="98">
        <v>0.03</v>
      </c>
      <c r="N324" s="98">
        <v>1.809999999996632E-2</v>
      </c>
      <c r="O324" s="94">
        <v>97423.513199999987</v>
      </c>
      <c r="P324" s="96">
        <v>105.7111</v>
      </c>
      <c r="Q324" s="84"/>
      <c r="R324" s="94">
        <v>391.8673684719999</v>
      </c>
      <c r="S324" s="95">
        <v>1.9484702639999997E-4</v>
      </c>
      <c r="T324" s="95">
        <f t="shared" si="6"/>
        <v>1.5729542624714269E-3</v>
      </c>
      <c r="U324" s="95">
        <f>R324/'סכום נכסי הקרן'!$C$42</f>
        <v>2.9972621601459293E-4</v>
      </c>
    </row>
    <row r="325" spans="2:21">
      <c r="B325" s="87" t="s">
        <v>1104</v>
      </c>
      <c r="C325" s="84" t="s">
        <v>1105</v>
      </c>
      <c r="D325" s="97" t="s">
        <v>30</v>
      </c>
      <c r="E325" s="97" t="s">
        <v>947</v>
      </c>
      <c r="F325" s="84"/>
      <c r="G325" s="97" t="s">
        <v>1106</v>
      </c>
      <c r="H325" s="84" t="s">
        <v>1086</v>
      </c>
      <c r="I325" s="84" t="s">
        <v>951</v>
      </c>
      <c r="J325" s="84"/>
      <c r="K325" s="94">
        <v>1.9599999999987745</v>
      </c>
      <c r="L325" s="97" t="s">
        <v>175</v>
      </c>
      <c r="M325" s="98">
        <v>4.1250000000000002E-2</v>
      </c>
      <c r="N325" s="98">
        <v>2.7499999999993037E-2</v>
      </c>
      <c r="O325" s="94">
        <v>99772.557299999986</v>
      </c>
      <c r="P325" s="96">
        <v>103.33880000000001</v>
      </c>
      <c r="Q325" s="84"/>
      <c r="R325" s="94">
        <v>359.00742023899994</v>
      </c>
      <c r="S325" s="95">
        <v>1.6628759549999997E-4</v>
      </c>
      <c r="T325" s="95">
        <f t="shared" si="6"/>
        <v>1.4410545438517559E-3</v>
      </c>
      <c r="U325" s="95">
        <f>R325/'סכום נכסי הקרן'!$C$42</f>
        <v>2.7459274297059736E-4</v>
      </c>
    </row>
    <row r="326" spans="2:21">
      <c r="B326" s="87" t="s">
        <v>1107</v>
      </c>
      <c r="C326" s="84" t="s">
        <v>1108</v>
      </c>
      <c r="D326" s="97" t="s">
        <v>30</v>
      </c>
      <c r="E326" s="97" t="s">
        <v>947</v>
      </c>
      <c r="F326" s="84"/>
      <c r="G326" s="97" t="s">
        <v>949</v>
      </c>
      <c r="H326" s="84" t="s">
        <v>1086</v>
      </c>
      <c r="I326" s="84" t="s">
        <v>956</v>
      </c>
      <c r="J326" s="84"/>
      <c r="K326" s="94">
        <v>2.2000000000014448</v>
      </c>
      <c r="L326" s="97" t="s">
        <v>175</v>
      </c>
      <c r="M326" s="98">
        <v>4.8750000000000002E-2</v>
      </c>
      <c r="N326" s="98">
        <v>3.1400000000019752E-2</v>
      </c>
      <c r="O326" s="94">
        <v>114237.72359999997</v>
      </c>
      <c r="P326" s="96">
        <v>104.39279999999999</v>
      </c>
      <c r="Q326" s="84"/>
      <c r="R326" s="94">
        <v>415.24904803699997</v>
      </c>
      <c r="S326" s="95">
        <v>9.8524792622912624E-5</v>
      </c>
      <c r="T326" s="95">
        <f t="shared" si="6"/>
        <v>1.666808243421453E-3</v>
      </c>
      <c r="U326" s="95">
        <f>R326/'סכום נכסי הקרן'!$C$42</f>
        <v>3.1761007903541489E-4</v>
      </c>
    </row>
    <row r="327" spans="2:21">
      <c r="B327" s="87" t="s">
        <v>1109</v>
      </c>
      <c r="C327" s="84" t="s">
        <v>1110</v>
      </c>
      <c r="D327" s="97" t="s">
        <v>30</v>
      </c>
      <c r="E327" s="97" t="s">
        <v>947</v>
      </c>
      <c r="F327" s="84"/>
      <c r="G327" s="97" t="s">
        <v>949</v>
      </c>
      <c r="H327" s="84" t="s">
        <v>1086</v>
      </c>
      <c r="I327" s="84" t="s">
        <v>956</v>
      </c>
      <c r="J327" s="84"/>
      <c r="K327" s="94">
        <v>5.8499999999743153</v>
      </c>
      <c r="L327" s="97" t="s">
        <v>175</v>
      </c>
      <c r="M327" s="98">
        <v>6.4899999999999999E-2</v>
      </c>
      <c r="N327" s="98">
        <v>5.7799999999727507E-2</v>
      </c>
      <c r="O327" s="94">
        <v>24726.779999999995</v>
      </c>
      <c r="P327" s="96">
        <v>104.00620000000001</v>
      </c>
      <c r="Q327" s="84"/>
      <c r="R327" s="94">
        <v>89.547927197999996</v>
      </c>
      <c r="S327" s="95">
        <v>1.0512049831819308E-5</v>
      </c>
      <c r="T327" s="95">
        <f t="shared" si="6"/>
        <v>3.5944507023079575E-4</v>
      </c>
      <c r="U327" s="95">
        <f>R327/'סכום נכסי הקרן'!$C$42</f>
        <v>6.8492208156200631E-5</v>
      </c>
    </row>
    <row r="328" spans="2:21">
      <c r="B328" s="87" t="s">
        <v>1111</v>
      </c>
      <c r="C328" s="84" t="s">
        <v>1112</v>
      </c>
      <c r="D328" s="97" t="s">
        <v>30</v>
      </c>
      <c r="E328" s="97" t="s">
        <v>947</v>
      </c>
      <c r="F328" s="84"/>
      <c r="G328" s="97" t="s">
        <v>949</v>
      </c>
      <c r="H328" s="84" t="s">
        <v>1086</v>
      </c>
      <c r="I328" s="84" t="s">
        <v>956</v>
      </c>
      <c r="J328" s="84"/>
      <c r="K328" s="94">
        <v>4.9199999999982813</v>
      </c>
      <c r="L328" s="97" t="s">
        <v>177</v>
      </c>
      <c r="M328" s="98">
        <v>4.4999999999999998E-2</v>
      </c>
      <c r="N328" s="98">
        <v>1.5600000000003125E-2</v>
      </c>
      <c r="O328" s="94">
        <v>114663.02421599999</v>
      </c>
      <c r="P328" s="96">
        <v>117.3301</v>
      </c>
      <c r="Q328" s="84"/>
      <c r="R328" s="94">
        <v>511.90263666399994</v>
      </c>
      <c r="S328" s="95">
        <v>1.14663024216E-4</v>
      </c>
      <c r="T328" s="95">
        <f t="shared" si="6"/>
        <v>2.0547754140659833E-3</v>
      </c>
      <c r="U328" s="95">
        <f>R328/'סכום נכסי הקרן'!$C$42</f>
        <v>3.9153716945981637E-4</v>
      </c>
    </row>
    <row r="329" spans="2:21">
      <c r="B329" s="87" t="s">
        <v>1113</v>
      </c>
      <c r="C329" s="84" t="s">
        <v>1114</v>
      </c>
      <c r="D329" s="97" t="s">
        <v>30</v>
      </c>
      <c r="E329" s="97" t="s">
        <v>947</v>
      </c>
      <c r="F329" s="84"/>
      <c r="G329" s="97" t="s">
        <v>1054</v>
      </c>
      <c r="H329" s="84" t="s">
        <v>1086</v>
      </c>
      <c r="I329" s="84" t="s">
        <v>951</v>
      </c>
      <c r="J329" s="84"/>
      <c r="K329" s="94">
        <v>4.0500000000057517</v>
      </c>
      <c r="L329" s="97" t="s">
        <v>177</v>
      </c>
      <c r="M329" s="98">
        <v>4.2500000000000003E-2</v>
      </c>
      <c r="N329" s="98">
        <v>1.7600000000017452E-2</v>
      </c>
      <c r="O329" s="94">
        <v>58849.736399999994</v>
      </c>
      <c r="P329" s="96">
        <v>112.5855</v>
      </c>
      <c r="Q329" s="84"/>
      <c r="R329" s="94">
        <v>252.10516243099997</v>
      </c>
      <c r="S329" s="95">
        <v>1.9616578799999999E-4</v>
      </c>
      <c r="T329" s="95">
        <f t="shared" si="6"/>
        <v>1.0119492505414559E-3</v>
      </c>
      <c r="U329" s="95">
        <f>R329/'סכום נכסי הקרן'!$C$42</f>
        <v>1.928267889919676E-4</v>
      </c>
    </row>
    <row r="330" spans="2:21">
      <c r="B330" s="87" t="s">
        <v>1115</v>
      </c>
      <c r="C330" s="84" t="s">
        <v>1116</v>
      </c>
      <c r="D330" s="97" t="s">
        <v>30</v>
      </c>
      <c r="E330" s="97" t="s">
        <v>947</v>
      </c>
      <c r="F330" s="84"/>
      <c r="G330" s="97" t="s">
        <v>1054</v>
      </c>
      <c r="H330" s="84" t="s">
        <v>1089</v>
      </c>
      <c r="I330" s="84" t="s">
        <v>980</v>
      </c>
      <c r="J330" s="84"/>
      <c r="K330" s="94">
        <v>3.069999999996273</v>
      </c>
      <c r="L330" s="97" t="s">
        <v>177</v>
      </c>
      <c r="M330" s="98">
        <v>3.7499999999999999E-2</v>
      </c>
      <c r="N330" s="98">
        <v>1.109999999996922E-2</v>
      </c>
      <c r="O330" s="94">
        <v>73191.268800000005</v>
      </c>
      <c r="P330" s="96">
        <v>110.8103</v>
      </c>
      <c r="Q330" s="84"/>
      <c r="R330" s="94">
        <v>308.59876274499993</v>
      </c>
      <c r="S330" s="95">
        <v>9.7588358400000001E-5</v>
      </c>
      <c r="T330" s="95">
        <f t="shared" si="6"/>
        <v>1.2387143669193787E-3</v>
      </c>
      <c r="U330" s="95">
        <f>R330/'סכום נכסי הקרן'!$C$42</f>
        <v>2.3603685038896784E-4</v>
      </c>
    </row>
    <row r="331" spans="2:21">
      <c r="B331" s="87" t="s">
        <v>1117</v>
      </c>
      <c r="C331" s="84" t="s">
        <v>1118</v>
      </c>
      <c r="D331" s="97" t="s">
        <v>30</v>
      </c>
      <c r="E331" s="97" t="s">
        <v>947</v>
      </c>
      <c r="F331" s="84"/>
      <c r="G331" s="97" t="s">
        <v>1094</v>
      </c>
      <c r="H331" s="84" t="s">
        <v>1089</v>
      </c>
      <c r="I331" s="84" t="s">
        <v>980</v>
      </c>
      <c r="J331" s="84"/>
      <c r="K331" s="94">
        <v>7.999999999958006E-2</v>
      </c>
      <c r="L331" s="97" t="s">
        <v>175</v>
      </c>
      <c r="M331" s="98">
        <v>4.6249999999999999E-2</v>
      </c>
      <c r="N331" s="98">
        <v>-4.2000000000173227E-3</v>
      </c>
      <c r="O331" s="94">
        <v>105761.383416</v>
      </c>
      <c r="P331" s="96">
        <v>103.46210000000001</v>
      </c>
      <c r="Q331" s="84"/>
      <c r="R331" s="94">
        <v>381.01064447699991</v>
      </c>
      <c r="S331" s="95">
        <v>1.4101517788799999E-4</v>
      </c>
      <c r="T331" s="95">
        <f t="shared" si="6"/>
        <v>1.5293754098841357E-3</v>
      </c>
      <c r="U331" s="95">
        <f>R331/'סכום נכסי הקרן'!$C$42</f>
        <v>2.9142227171317123E-4</v>
      </c>
    </row>
    <row r="332" spans="2:21">
      <c r="B332" s="87" t="s">
        <v>1119</v>
      </c>
      <c r="C332" s="84" t="s">
        <v>1120</v>
      </c>
      <c r="D332" s="97" t="s">
        <v>30</v>
      </c>
      <c r="E332" s="97" t="s">
        <v>947</v>
      </c>
      <c r="F332" s="84"/>
      <c r="G332" s="97" t="s">
        <v>1003</v>
      </c>
      <c r="H332" s="84" t="s">
        <v>1086</v>
      </c>
      <c r="I332" s="84" t="s">
        <v>956</v>
      </c>
      <c r="J332" s="84"/>
      <c r="K332" s="94">
        <v>4.2299999999996754</v>
      </c>
      <c r="L332" s="97" t="s">
        <v>175</v>
      </c>
      <c r="M332" s="98">
        <v>6.25E-2</v>
      </c>
      <c r="N332" s="98">
        <v>4.4000000000003085E-2</v>
      </c>
      <c r="O332" s="94">
        <v>163196.74799999996</v>
      </c>
      <c r="P332" s="96">
        <v>113.9389</v>
      </c>
      <c r="Q332" s="84"/>
      <c r="R332" s="94">
        <v>647.45912052699998</v>
      </c>
      <c r="S332" s="95">
        <v>1.2553595999999998E-4</v>
      </c>
      <c r="T332" s="95">
        <f t="shared" si="6"/>
        <v>2.5988986717114604E-3</v>
      </c>
      <c r="U332" s="95">
        <f>R332/'סכום נכסי הקרן'!$C$42</f>
        <v>4.9521978055072527E-4</v>
      </c>
    </row>
    <row r="333" spans="2:21">
      <c r="B333" s="87" t="s">
        <v>1121</v>
      </c>
      <c r="C333" s="84" t="s">
        <v>1122</v>
      </c>
      <c r="D333" s="97" t="s">
        <v>30</v>
      </c>
      <c r="E333" s="97" t="s">
        <v>947</v>
      </c>
      <c r="F333" s="84"/>
      <c r="G333" s="97" t="s">
        <v>1123</v>
      </c>
      <c r="H333" s="84" t="s">
        <v>1124</v>
      </c>
      <c r="I333" s="84" t="s">
        <v>951</v>
      </c>
      <c r="J333" s="84"/>
      <c r="K333" s="94">
        <v>6.7000000000016025</v>
      </c>
      <c r="L333" s="97" t="s">
        <v>175</v>
      </c>
      <c r="M333" s="98">
        <v>4.7500000000000001E-2</v>
      </c>
      <c r="N333" s="98">
        <v>4.5000000000011448E-2</v>
      </c>
      <c r="O333" s="94">
        <v>123633.89999999998</v>
      </c>
      <c r="P333" s="96">
        <v>101.455</v>
      </c>
      <c r="Q333" s="84"/>
      <c r="R333" s="94">
        <v>436.75691643899995</v>
      </c>
      <c r="S333" s="95">
        <v>9.1580666666666655E-5</v>
      </c>
      <c r="T333" s="95">
        <f t="shared" si="6"/>
        <v>1.7531407528404343E-3</v>
      </c>
      <c r="U333" s="95">
        <f>R333/'סכום נכסי הקרן'!$C$42</f>
        <v>3.3406072670176149E-4</v>
      </c>
    </row>
    <row r="334" spans="2:21">
      <c r="B334" s="87" t="s">
        <v>1125</v>
      </c>
      <c r="C334" s="84" t="s">
        <v>1126</v>
      </c>
      <c r="D334" s="97" t="s">
        <v>30</v>
      </c>
      <c r="E334" s="97" t="s">
        <v>947</v>
      </c>
      <c r="F334" s="84"/>
      <c r="G334" s="97" t="s">
        <v>949</v>
      </c>
      <c r="H334" s="84" t="s">
        <v>1124</v>
      </c>
      <c r="I334" s="84" t="s">
        <v>951</v>
      </c>
      <c r="J334" s="84"/>
      <c r="K334" s="94">
        <v>4.1100000000008139</v>
      </c>
      <c r="L334" s="97" t="s">
        <v>175</v>
      </c>
      <c r="M334" s="98">
        <v>7.0000000000000007E-2</v>
      </c>
      <c r="N334" s="98">
        <v>3.1800000000014865E-2</v>
      </c>
      <c r="O334" s="94">
        <v>142861.444128</v>
      </c>
      <c r="P334" s="96">
        <v>116.358</v>
      </c>
      <c r="Q334" s="84"/>
      <c r="R334" s="94">
        <v>578.81536412299988</v>
      </c>
      <c r="S334" s="95">
        <v>1.142955558535278E-4</v>
      </c>
      <c r="T334" s="95">
        <f t="shared" si="6"/>
        <v>2.3233628707879463E-3</v>
      </c>
      <c r="U334" s="95">
        <f>R334/'סכום נכסי הקרן'!$C$42</f>
        <v>4.4271647199450761E-4</v>
      </c>
    </row>
    <row r="335" spans="2:21">
      <c r="B335" s="87" t="s">
        <v>1127</v>
      </c>
      <c r="C335" s="84" t="s">
        <v>1128</v>
      </c>
      <c r="D335" s="97" t="s">
        <v>30</v>
      </c>
      <c r="E335" s="97" t="s">
        <v>947</v>
      </c>
      <c r="F335" s="84"/>
      <c r="G335" s="97" t="s">
        <v>949</v>
      </c>
      <c r="H335" s="84" t="s">
        <v>1124</v>
      </c>
      <c r="I335" s="84" t="s">
        <v>951</v>
      </c>
      <c r="J335" s="84"/>
      <c r="K335" s="94">
        <v>6.1299999999873744</v>
      </c>
      <c r="L335" s="97" t="s">
        <v>175</v>
      </c>
      <c r="M335" s="98">
        <v>5.1249999999999997E-2</v>
      </c>
      <c r="N335" s="98">
        <v>3.6199999999931412E-2</v>
      </c>
      <c r="O335" s="94">
        <v>66762.305999999982</v>
      </c>
      <c r="P335" s="96">
        <v>110.38030000000001</v>
      </c>
      <c r="Q335" s="84"/>
      <c r="R335" s="94">
        <v>256.59693774799996</v>
      </c>
      <c r="S335" s="95">
        <v>4.4508203999999986E-5</v>
      </c>
      <c r="T335" s="95">
        <f t="shared" si="6"/>
        <v>1.0299792211370909E-3</v>
      </c>
      <c r="U335" s="95">
        <f>R335/'סכום נכסי הקרן'!$C$42</f>
        <v>1.9626239738212718E-4</v>
      </c>
    </row>
    <row r="336" spans="2:21">
      <c r="B336" s="87" t="s">
        <v>1129</v>
      </c>
      <c r="C336" s="84" t="s">
        <v>1130</v>
      </c>
      <c r="D336" s="97" t="s">
        <v>30</v>
      </c>
      <c r="E336" s="97" t="s">
        <v>947</v>
      </c>
      <c r="F336" s="84"/>
      <c r="G336" s="97" t="s">
        <v>949</v>
      </c>
      <c r="H336" s="84" t="s">
        <v>1124</v>
      </c>
      <c r="I336" s="84" t="s">
        <v>956</v>
      </c>
      <c r="J336" s="84"/>
      <c r="K336" s="94">
        <v>6.8100000000010015</v>
      </c>
      <c r="L336" s="97" t="s">
        <v>175</v>
      </c>
      <c r="M336" s="98">
        <v>4.4999999999999998E-2</v>
      </c>
      <c r="N336" s="98">
        <v>4.10999999999975E-2</v>
      </c>
      <c r="O336" s="94">
        <v>134019.14759999997</v>
      </c>
      <c r="P336" s="96">
        <v>102.756</v>
      </c>
      <c r="Q336" s="84"/>
      <c r="R336" s="94">
        <v>479.51567469199989</v>
      </c>
      <c r="S336" s="95">
        <v>8.9346098399999976E-5</v>
      </c>
      <c r="T336" s="95">
        <f t="shared" si="6"/>
        <v>1.9247742606629855E-3</v>
      </c>
      <c r="U336" s="95">
        <f>R336/'סכום נכסי הקרן'!$C$42</f>
        <v>3.6676546775388653E-4</v>
      </c>
    </row>
    <row r="337" spans="2:21">
      <c r="B337" s="87" t="s">
        <v>1131</v>
      </c>
      <c r="C337" s="84" t="s">
        <v>1132</v>
      </c>
      <c r="D337" s="97" t="s">
        <v>30</v>
      </c>
      <c r="E337" s="97" t="s">
        <v>947</v>
      </c>
      <c r="F337" s="84"/>
      <c r="G337" s="97" t="s">
        <v>978</v>
      </c>
      <c r="H337" s="84" t="s">
        <v>1124</v>
      </c>
      <c r="I337" s="84" t="s">
        <v>951</v>
      </c>
      <c r="J337" s="84"/>
      <c r="K337" s="94">
        <v>5.3499999999967285</v>
      </c>
      <c r="L337" s="97" t="s">
        <v>178</v>
      </c>
      <c r="M337" s="98">
        <v>0.06</v>
      </c>
      <c r="N337" s="98">
        <v>4.3399999999979649E-2</v>
      </c>
      <c r="O337" s="94">
        <v>117204.93719999999</v>
      </c>
      <c r="P337" s="96">
        <v>109.7003</v>
      </c>
      <c r="Q337" s="84"/>
      <c r="R337" s="94">
        <v>550.29760506799994</v>
      </c>
      <c r="S337" s="95">
        <v>9.3763949759999993E-5</v>
      </c>
      <c r="T337" s="95">
        <f t="shared" si="6"/>
        <v>2.2088926845190418E-3</v>
      </c>
      <c r="U337" s="95">
        <f>R337/'סכום נכסי הקרן'!$C$42</f>
        <v>4.2090419391659518E-4</v>
      </c>
    </row>
    <row r="338" spans="2:21">
      <c r="B338" s="87" t="s">
        <v>1133</v>
      </c>
      <c r="C338" s="84" t="s">
        <v>1134</v>
      </c>
      <c r="D338" s="97" t="s">
        <v>30</v>
      </c>
      <c r="E338" s="97" t="s">
        <v>947</v>
      </c>
      <c r="F338" s="84"/>
      <c r="G338" s="97" t="s">
        <v>978</v>
      </c>
      <c r="H338" s="84" t="s">
        <v>1124</v>
      </c>
      <c r="I338" s="84" t="s">
        <v>951</v>
      </c>
      <c r="J338" s="84"/>
      <c r="K338" s="94">
        <v>5.4500000000077717</v>
      </c>
      <c r="L338" s="97" t="s">
        <v>177</v>
      </c>
      <c r="M338" s="98">
        <v>0.05</v>
      </c>
      <c r="N338" s="98">
        <v>2.7000000000054866E-2</v>
      </c>
      <c r="O338" s="94">
        <v>49453.55999999999</v>
      </c>
      <c r="P338" s="96">
        <v>116.23439999999999</v>
      </c>
      <c r="Q338" s="84"/>
      <c r="R338" s="94">
        <v>218.71911303399997</v>
      </c>
      <c r="S338" s="95">
        <v>4.9453559999999987E-5</v>
      </c>
      <c r="T338" s="95">
        <f t="shared" si="6"/>
        <v>8.7793776366807232E-4</v>
      </c>
      <c r="U338" s="95">
        <f>R338/'סכום נכסי הקרן'!$C$42</f>
        <v>1.672909188008417E-4</v>
      </c>
    </row>
    <row r="339" spans="2:21">
      <c r="B339" s="87" t="s">
        <v>1135</v>
      </c>
      <c r="C339" s="84" t="s">
        <v>1136</v>
      </c>
      <c r="D339" s="97" t="s">
        <v>30</v>
      </c>
      <c r="E339" s="97" t="s">
        <v>947</v>
      </c>
      <c r="F339" s="84"/>
      <c r="G339" s="97" t="s">
        <v>1137</v>
      </c>
      <c r="H339" s="84" t="s">
        <v>1138</v>
      </c>
      <c r="I339" s="84" t="s">
        <v>980</v>
      </c>
      <c r="J339" s="84"/>
      <c r="K339" s="94">
        <v>0.08</v>
      </c>
      <c r="L339" s="97" t="s">
        <v>175</v>
      </c>
      <c r="M339" s="98">
        <v>5.3749999999999999E-2</v>
      </c>
      <c r="N339" s="98">
        <v>-1.1300000000006945E-2</v>
      </c>
      <c r="O339" s="94">
        <v>98907.119999999981</v>
      </c>
      <c r="P339" s="96">
        <v>104.5436</v>
      </c>
      <c r="Q339" s="84"/>
      <c r="R339" s="94">
        <v>360.04239947499991</v>
      </c>
      <c r="S339" s="95">
        <v>9.8907119999999975E-5</v>
      </c>
      <c r="T339" s="95">
        <f t="shared" si="6"/>
        <v>1.4452089469274279E-3</v>
      </c>
      <c r="U339" s="95">
        <f>R339/'סכום נכסי הקרן'!$C$42</f>
        <v>2.7538436389904961E-4</v>
      </c>
    </row>
    <row r="340" spans="2:21">
      <c r="B340" s="87" t="s">
        <v>1139</v>
      </c>
      <c r="C340" s="84" t="s">
        <v>1140</v>
      </c>
      <c r="D340" s="97" t="s">
        <v>30</v>
      </c>
      <c r="E340" s="97" t="s">
        <v>947</v>
      </c>
      <c r="F340" s="84"/>
      <c r="G340" s="97" t="s">
        <v>959</v>
      </c>
      <c r="H340" s="84" t="s">
        <v>1124</v>
      </c>
      <c r="I340" s="84" t="s">
        <v>951</v>
      </c>
      <c r="J340" s="84"/>
      <c r="K340" s="94">
        <v>3.7900000000025349</v>
      </c>
      <c r="L340" s="97" t="s">
        <v>175</v>
      </c>
      <c r="M340" s="98">
        <v>7.0000000000000007E-2</v>
      </c>
      <c r="N340" s="98">
        <v>5.3100000000034446E-2</v>
      </c>
      <c r="O340" s="94">
        <v>93961.763999999981</v>
      </c>
      <c r="P340" s="96">
        <v>107.3237</v>
      </c>
      <c r="Q340" s="84"/>
      <c r="R340" s="94">
        <v>351.13605860899992</v>
      </c>
      <c r="S340" s="95">
        <v>3.7584705599999989E-5</v>
      </c>
      <c r="T340" s="95">
        <f t="shared" si="6"/>
        <v>1.4094589254780171E-3</v>
      </c>
      <c r="U340" s="95">
        <f>R340/'סכום נכסי הקרן'!$C$42</f>
        <v>2.6857220228245139E-4</v>
      </c>
    </row>
    <row r="341" spans="2:21">
      <c r="B341" s="87" t="s">
        <v>1141</v>
      </c>
      <c r="C341" s="84" t="s">
        <v>1142</v>
      </c>
      <c r="D341" s="97" t="s">
        <v>30</v>
      </c>
      <c r="E341" s="97" t="s">
        <v>947</v>
      </c>
      <c r="F341" s="84"/>
      <c r="G341" s="97" t="s">
        <v>983</v>
      </c>
      <c r="H341" s="84" t="s">
        <v>1143</v>
      </c>
      <c r="I341" s="84" t="s">
        <v>980</v>
      </c>
      <c r="J341" s="84"/>
      <c r="K341" s="94">
        <v>1.9299999999968269</v>
      </c>
      <c r="L341" s="97" t="s">
        <v>175</v>
      </c>
      <c r="M341" s="98">
        <v>0.05</v>
      </c>
      <c r="N341" s="98">
        <v>3.8099999999954746E-2</v>
      </c>
      <c r="O341" s="94">
        <v>105830.61839999999</v>
      </c>
      <c r="P341" s="96">
        <v>104.33710000000001</v>
      </c>
      <c r="Q341" s="84"/>
      <c r="R341" s="94">
        <v>384.48456375399996</v>
      </c>
      <c r="S341" s="95">
        <v>1.058306184E-4</v>
      </c>
      <c r="T341" s="95">
        <f t="shared" si="6"/>
        <v>1.5433197098536527E-3</v>
      </c>
      <c r="U341" s="95">
        <f>R341/'סכום נכסי הקרן'!$C$42</f>
        <v>2.9407935613358474E-4</v>
      </c>
    </row>
    <row r="342" spans="2:21">
      <c r="B342" s="87" t="s">
        <v>1144</v>
      </c>
      <c r="C342" s="84" t="s">
        <v>1145</v>
      </c>
      <c r="D342" s="97" t="s">
        <v>30</v>
      </c>
      <c r="E342" s="97" t="s">
        <v>947</v>
      </c>
      <c r="F342" s="84"/>
      <c r="G342" s="97" t="s">
        <v>959</v>
      </c>
      <c r="H342" s="84" t="s">
        <v>1146</v>
      </c>
      <c r="I342" s="84" t="s">
        <v>951</v>
      </c>
      <c r="J342" s="84"/>
      <c r="K342" s="94">
        <v>4.9600000000006483</v>
      </c>
      <c r="L342" s="97" t="s">
        <v>175</v>
      </c>
      <c r="M342" s="98">
        <v>7.2499999999999995E-2</v>
      </c>
      <c r="N342" s="98">
        <v>5.7599999999984858E-2</v>
      </c>
      <c r="O342" s="94">
        <v>49453.55999999999</v>
      </c>
      <c r="P342" s="96">
        <v>107.46250000000001</v>
      </c>
      <c r="Q342" s="84"/>
      <c r="R342" s="94">
        <v>185.04751912799998</v>
      </c>
      <c r="S342" s="95">
        <v>3.2969039999999992E-5</v>
      </c>
      <c r="T342" s="95">
        <f t="shared" si="6"/>
        <v>7.4278010212260981E-4</v>
      </c>
      <c r="U342" s="95">
        <f>R342/'סכום נכסי הקרן'!$C$42</f>
        <v>1.4153664518531218E-4</v>
      </c>
    </row>
    <row r="343" spans="2:21">
      <c r="B343" s="87" t="s">
        <v>1147</v>
      </c>
      <c r="C343" s="84" t="s">
        <v>1148</v>
      </c>
      <c r="D343" s="97" t="s">
        <v>30</v>
      </c>
      <c r="E343" s="97" t="s">
        <v>947</v>
      </c>
      <c r="F343" s="84"/>
      <c r="G343" s="97" t="s">
        <v>1008</v>
      </c>
      <c r="H343" s="84" t="s">
        <v>1146</v>
      </c>
      <c r="I343" s="84" t="s">
        <v>951</v>
      </c>
      <c r="J343" s="84"/>
      <c r="K343" s="94">
        <v>3.3400000000088261</v>
      </c>
      <c r="L343" s="97" t="s">
        <v>175</v>
      </c>
      <c r="M343" s="98">
        <v>7.4999999999999997E-2</v>
      </c>
      <c r="N343" s="98">
        <v>5.3200000000157795E-2</v>
      </c>
      <c r="O343" s="94">
        <v>39562.847999999991</v>
      </c>
      <c r="P343" s="96">
        <v>108.5688</v>
      </c>
      <c r="Q343" s="84"/>
      <c r="R343" s="94">
        <v>149.56207620199996</v>
      </c>
      <c r="S343" s="95">
        <v>1.9781423999999996E-5</v>
      </c>
      <c r="T343" s="95">
        <f t="shared" si="6"/>
        <v>6.0034165688083272E-4</v>
      </c>
      <c r="U343" s="95">
        <f>R343/'סכום נכסי הקרן'!$C$42</f>
        <v>1.1439501924875055E-4</v>
      </c>
    </row>
    <row r="344" spans="2:21">
      <c r="B344" s="87" t="s">
        <v>1149</v>
      </c>
      <c r="C344" s="84" t="s">
        <v>1150</v>
      </c>
      <c r="D344" s="97" t="s">
        <v>30</v>
      </c>
      <c r="E344" s="97" t="s">
        <v>947</v>
      </c>
      <c r="F344" s="84"/>
      <c r="G344" s="97" t="s">
        <v>986</v>
      </c>
      <c r="H344" s="84" t="s">
        <v>1146</v>
      </c>
      <c r="I344" s="84" t="s">
        <v>951</v>
      </c>
      <c r="J344" s="84"/>
      <c r="K344" s="94">
        <v>7.0799999999963141</v>
      </c>
      <c r="L344" s="97" t="s">
        <v>175</v>
      </c>
      <c r="M344" s="98">
        <v>5.8749999999999997E-2</v>
      </c>
      <c r="N344" s="98">
        <v>4.1199999999995907E-2</v>
      </c>
      <c r="O344" s="94">
        <v>98907.119999999981</v>
      </c>
      <c r="P344" s="96">
        <v>113.4288</v>
      </c>
      <c r="Q344" s="84"/>
      <c r="R344" s="94">
        <v>390.64281534299994</v>
      </c>
      <c r="S344" s="95">
        <v>9.8907119999999975E-5</v>
      </c>
      <c r="T344" s="95">
        <f t="shared" si="6"/>
        <v>1.5680389104445564E-3</v>
      </c>
      <c r="U344" s="95">
        <f>R344/'סכום נכסי הקרן'!$C$42</f>
        <v>2.9878959636929015E-4</v>
      </c>
    </row>
    <row r="345" spans="2:21">
      <c r="B345" s="87" t="s">
        <v>1151</v>
      </c>
      <c r="C345" s="84" t="s">
        <v>1152</v>
      </c>
      <c r="D345" s="97" t="s">
        <v>30</v>
      </c>
      <c r="E345" s="97" t="s">
        <v>947</v>
      </c>
      <c r="F345" s="84"/>
      <c r="G345" s="97" t="s">
        <v>959</v>
      </c>
      <c r="H345" s="84" t="s">
        <v>1146</v>
      </c>
      <c r="I345" s="84" t="s">
        <v>951</v>
      </c>
      <c r="J345" s="84"/>
      <c r="K345" s="94">
        <v>4.9199999999948183</v>
      </c>
      <c r="L345" s="97" t="s">
        <v>175</v>
      </c>
      <c r="M345" s="98">
        <v>7.4999999999999997E-2</v>
      </c>
      <c r="N345" s="98">
        <v>6.0799999999936134E-2</v>
      </c>
      <c r="O345" s="94">
        <v>116215.86599999998</v>
      </c>
      <c r="P345" s="96">
        <v>106.7835</v>
      </c>
      <c r="Q345" s="84"/>
      <c r="R345" s="94">
        <v>432.11400397199986</v>
      </c>
      <c r="S345" s="95">
        <v>7.7477243999999991E-5</v>
      </c>
      <c r="T345" s="95">
        <f t="shared" si="6"/>
        <v>1.7345041182471373E-3</v>
      </c>
      <c r="U345" s="95">
        <f>R345/'סכום נכסי הקרן'!$C$42</f>
        <v>3.3050951857119639E-4</v>
      </c>
    </row>
    <row r="346" spans="2:21">
      <c r="B346" s="87" t="s">
        <v>1153</v>
      </c>
      <c r="C346" s="84" t="s">
        <v>1154</v>
      </c>
      <c r="D346" s="97" t="s">
        <v>30</v>
      </c>
      <c r="E346" s="97" t="s">
        <v>947</v>
      </c>
      <c r="F346" s="84"/>
      <c r="G346" s="97" t="s">
        <v>1008</v>
      </c>
      <c r="H346" s="84" t="s">
        <v>1143</v>
      </c>
      <c r="I346" s="84" t="s">
        <v>980</v>
      </c>
      <c r="J346" s="84"/>
      <c r="K346" s="94">
        <v>2.5799999999626499</v>
      </c>
      <c r="L346" s="97" t="s">
        <v>175</v>
      </c>
      <c r="M346" s="98">
        <v>6.5000000000000002E-2</v>
      </c>
      <c r="N346" s="98">
        <v>4.5299999999481838E-2</v>
      </c>
      <c r="O346" s="94">
        <v>9890.7119999999977</v>
      </c>
      <c r="P346" s="96">
        <v>110.3922</v>
      </c>
      <c r="Q346" s="84"/>
      <c r="R346" s="94">
        <v>38.018465148999994</v>
      </c>
      <c r="S346" s="95">
        <v>1.3187615999999998E-5</v>
      </c>
      <c r="T346" s="95">
        <f t="shared" si="6"/>
        <v>1.526059876889543E-4</v>
      </c>
      <c r="U346" s="95">
        <f>R346/'סכום נכסי הקרן'!$C$42</f>
        <v>2.9079049736203441E-5</v>
      </c>
    </row>
    <row r="347" spans="2:21">
      <c r="B347" s="87" t="s">
        <v>1155</v>
      </c>
      <c r="C347" s="84" t="s">
        <v>1156</v>
      </c>
      <c r="D347" s="97" t="s">
        <v>30</v>
      </c>
      <c r="E347" s="97" t="s">
        <v>947</v>
      </c>
      <c r="F347" s="84"/>
      <c r="G347" s="97" t="s">
        <v>1008</v>
      </c>
      <c r="H347" s="84" t="s">
        <v>1143</v>
      </c>
      <c r="I347" s="84" t="s">
        <v>980</v>
      </c>
      <c r="J347" s="84"/>
      <c r="K347" s="94">
        <v>3.7700000000021174</v>
      </c>
      <c r="L347" s="97" t="s">
        <v>175</v>
      </c>
      <c r="M347" s="98">
        <v>6.8750000000000006E-2</v>
      </c>
      <c r="N347" s="98">
        <v>5.0200000000004102E-2</v>
      </c>
      <c r="O347" s="94">
        <v>113743.18799999997</v>
      </c>
      <c r="P347" s="96">
        <v>110.8633</v>
      </c>
      <c r="Q347" s="84"/>
      <c r="R347" s="94">
        <v>439.07825789100002</v>
      </c>
      <c r="S347" s="95">
        <v>1.5165758399999994E-4</v>
      </c>
      <c r="T347" s="95">
        <f t="shared" si="6"/>
        <v>1.7624586094045387E-3</v>
      </c>
      <c r="U347" s="95">
        <f>R347/'סכום נכסי הקרן'!$C$42</f>
        <v>3.358362429745218E-4</v>
      </c>
    </row>
    <row r="348" spans="2:21">
      <c r="B348" s="87" t="s">
        <v>1157</v>
      </c>
      <c r="C348" s="84" t="s">
        <v>1158</v>
      </c>
      <c r="D348" s="97" t="s">
        <v>30</v>
      </c>
      <c r="E348" s="97" t="s">
        <v>947</v>
      </c>
      <c r="F348" s="84"/>
      <c r="G348" s="97" t="s">
        <v>1030</v>
      </c>
      <c r="H348" s="84" t="s">
        <v>1143</v>
      </c>
      <c r="I348" s="84" t="s">
        <v>980</v>
      </c>
      <c r="J348" s="84"/>
      <c r="K348" s="94">
        <v>2.6200000000012751</v>
      </c>
      <c r="L348" s="97" t="s">
        <v>175</v>
      </c>
      <c r="M348" s="98">
        <v>4.6249999999999999E-2</v>
      </c>
      <c r="N348" s="98">
        <v>3.4000000000015934E-2</v>
      </c>
      <c r="O348" s="94">
        <v>102987.03869999999</v>
      </c>
      <c r="P348" s="96">
        <v>104.9956</v>
      </c>
      <c r="Q348" s="84"/>
      <c r="R348" s="94">
        <v>376.51497444599994</v>
      </c>
      <c r="S348" s="95">
        <v>6.8658025799999987E-5</v>
      </c>
      <c r="T348" s="95">
        <f t="shared" si="6"/>
        <v>1.5113298059199675E-3</v>
      </c>
      <c r="U348" s="95">
        <f>R348/'סכום נכסי הקרן'!$C$42</f>
        <v>2.8798368438681134E-4</v>
      </c>
    </row>
    <row r="349" spans="2:21">
      <c r="B349" s="87" t="s">
        <v>1159</v>
      </c>
      <c r="C349" s="84" t="s">
        <v>1160</v>
      </c>
      <c r="D349" s="97" t="s">
        <v>30</v>
      </c>
      <c r="E349" s="97" t="s">
        <v>947</v>
      </c>
      <c r="F349" s="84"/>
      <c r="G349" s="97" t="s">
        <v>1030</v>
      </c>
      <c r="H349" s="84" t="s">
        <v>1143</v>
      </c>
      <c r="I349" s="84" t="s">
        <v>980</v>
      </c>
      <c r="J349" s="84"/>
      <c r="K349" s="94">
        <v>8.0000000005699373E-2</v>
      </c>
      <c r="L349" s="97" t="s">
        <v>175</v>
      </c>
      <c r="M349" s="98">
        <v>4.6249999999999999E-2</v>
      </c>
      <c r="N349" s="98">
        <v>-3.1200000000085496E-2</v>
      </c>
      <c r="O349" s="94">
        <v>19469.866571999995</v>
      </c>
      <c r="P349" s="96">
        <v>103.52419999999999</v>
      </c>
      <c r="Q349" s="84"/>
      <c r="R349" s="94">
        <v>70.18328929499998</v>
      </c>
      <c r="S349" s="95">
        <v>3.8939733143999992E-5</v>
      </c>
      <c r="T349" s="95">
        <f t="shared" si="6"/>
        <v>2.8171548062625568E-4</v>
      </c>
      <c r="U349" s="95">
        <f>R349/'סכום נכסי הקרן'!$C$42</f>
        <v>5.368084566436897E-5</v>
      </c>
    </row>
    <row r="350" spans="2:21">
      <c r="B350" s="87" t="s">
        <v>1161</v>
      </c>
      <c r="C350" s="84" t="s">
        <v>1162</v>
      </c>
      <c r="D350" s="97" t="s">
        <v>30</v>
      </c>
      <c r="E350" s="97" t="s">
        <v>947</v>
      </c>
      <c r="F350" s="84"/>
      <c r="G350" s="97" t="s">
        <v>965</v>
      </c>
      <c r="H350" s="84" t="s">
        <v>1143</v>
      </c>
      <c r="I350" s="84" t="s">
        <v>980</v>
      </c>
      <c r="J350" s="84"/>
      <c r="K350" s="94">
        <v>4.6599999999966339</v>
      </c>
      <c r="L350" s="97" t="s">
        <v>175</v>
      </c>
      <c r="M350" s="98">
        <v>4.8750000000000002E-2</v>
      </c>
      <c r="N350" s="98">
        <v>3.7499999999970363E-2</v>
      </c>
      <c r="O350" s="94">
        <v>113461.30270799999</v>
      </c>
      <c r="P350" s="96">
        <v>106.7714</v>
      </c>
      <c r="Q350" s="84"/>
      <c r="R350" s="94">
        <v>421.82408008699991</v>
      </c>
      <c r="S350" s="95">
        <v>3.2417515059428569E-4</v>
      </c>
      <c r="T350" s="95">
        <f t="shared" si="6"/>
        <v>1.6932003993421177E-3</v>
      </c>
      <c r="U350" s="95">
        <f>R350/'סכום נכסי הקרן'!$C$42</f>
        <v>3.2263910067660307E-4</v>
      </c>
    </row>
    <row r="351" spans="2:21">
      <c r="B351" s="87" t="s">
        <v>1163</v>
      </c>
      <c r="C351" s="84" t="s">
        <v>1164</v>
      </c>
      <c r="D351" s="97" t="s">
        <v>30</v>
      </c>
      <c r="E351" s="97" t="s">
        <v>947</v>
      </c>
      <c r="F351" s="84"/>
      <c r="G351" s="97" t="s">
        <v>965</v>
      </c>
      <c r="H351" s="84" t="s">
        <v>1165</v>
      </c>
      <c r="I351" s="84" t="s">
        <v>980</v>
      </c>
      <c r="J351" s="84"/>
      <c r="K351" s="94">
        <v>2.4900000000020457</v>
      </c>
      <c r="L351" s="97" t="s">
        <v>175</v>
      </c>
      <c r="M351" s="98">
        <v>0.05</v>
      </c>
      <c r="N351" s="98">
        <v>3.5000000000055279E-2</v>
      </c>
      <c r="O351" s="94">
        <v>98907.119999999981</v>
      </c>
      <c r="P351" s="96">
        <v>105.0536</v>
      </c>
      <c r="Q351" s="84"/>
      <c r="R351" s="94">
        <v>361.79876387399992</v>
      </c>
      <c r="S351" s="95">
        <v>1.3187615999999997E-4</v>
      </c>
      <c r="T351" s="95">
        <f t="shared" si="6"/>
        <v>1.4522589875537565E-3</v>
      </c>
      <c r="U351" s="95">
        <f>R351/'סכום נכסי הקרן'!$C$42</f>
        <v>2.7672774816017785E-4</v>
      </c>
    </row>
    <row r="352" spans="2:21">
      <c r="B352" s="87" t="s">
        <v>1166</v>
      </c>
      <c r="C352" s="84" t="s">
        <v>1167</v>
      </c>
      <c r="D352" s="97" t="s">
        <v>30</v>
      </c>
      <c r="E352" s="97" t="s">
        <v>947</v>
      </c>
      <c r="F352" s="84"/>
      <c r="G352" s="97" t="s">
        <v>959</v>
      </c>
      <c r="H352" s="84" t="s">
        <v>1168</v>
      </c>
      <c r="I352" s="84" t="s">
        <v>951</v>
      </c>
      <c r="J352" s="84"/>
      <c r="K352" s="94">
        <v>3.9799999999939546</v>
      </c>
      <c r="L352" s="97" t="s">
        <v>175</v>
      </c>
      <c r="M352" s="98">
        <v>0.08</v>
      </c>
      <c r="N352" s="98">
        <v>6.3399999999885825E-2</v>
      </c>
      <c r="O352" s="94">
        <v>40057.383599999994</v>
      </c>
      <c r="P352" s="96">
        <v>106.7593</v>
      </c>
      <c r="Q352" s="84"/>
      <c r="R352" s="94">
        <v>148.907715005</v>
      </c>
      <c r="S352" s="95">
        <v>2.0028691799999998E-5</v>
      </c>
      <c r="T352" s="95">
        <f t="shared" si="6"/>
        <v>5.9771505329801733E-4</v>
      </c>
      <c r="U352" s="95">
        <f>R352/'סכום נכסי הקרן'!$C$42</f>
        <v>1.1389452030124098E-4</v>
      </c>
    </row>
    <row r="353" spans="2:21">
      <c r="B353" s="87" t="s">
        <v>1169</v>
      </c>
      <c r="C353" s="84" t="s">
        <v>1170</v>
      </c>
      <c r="D353" s="97" t="s">
        <v>30</v>
      </c>
      <c r="E353" s="97" t="s">
        <v>947</v>
      </c>
      <c r="F353" s="84"/>
      <c r="G353" s="97" t="s">
        <v>959</v>
      </c>
      <c r="H353" s="84" t="s">
        <v>1168</v>
      </c>
      <c r="I353" s="84" t="s">
        <v>951</v>
      </c>
      <c r="J353" s="84"/>
      <c r="K353" s="94">
        <v>3.4400000000016551</v>
      </c>
      <c r="L353" s="97" t="s">
        <v>175</v>
      </c>
      <c r="M353" s="98">
        <v>7.7499999999999999E-2</v>
      </c>
      <c r="N353" s="98">
        <v>6.55000000000069E-2</v>
      </c>
      <c r="O353" s="94">
        <v>99896.191199999987</v>
      </c>
      <c r="P353" s="96">
        <v>104.1829</v>
      </c>
      <c r="Q353" s="84"/>
      <c r="R353" s="94">
        <v>362.38833398499997</v>
      </c>
      <c r="S353" s="95">
        <v>3.9958476479999993E-5</v>
      </c>
      <c r="T353" s="95">
        <f t="shared" si="6"/>
        <v>1.454625519941333E-3</v>
      </c>
      <c r="U353" s="95">
        <f>R353/'סכום נכסי הקרן'!$C$42</f>
        <v>2.7717869057759424E-4</v>
      </c>
    </row>
    <row r="354" spans="2:21">
      <c r="B354" s="87" t="s">
        <v>1171</v>
      </c>
      <c r="C354" s="84" t="s">
        <v>1172</v>
      </c>
      <c r="D354" s="97" t="s">
        <v>30</v>
      </c>
      <c r="E354" s="97" t="s">
        <v>947</v>
      </c>
      <c r="F354" s="84"/>
      <c r="G354" s="97" t="s">
        <v>959</v>
      </c>
      <c r="H354" s="84" t="s">
        <v>1168</v>
      </c>
      <c r="I354" s="84" t="s">
        <v>951</v>
      </c>
      <c r="J354" s="84"/>
      <c r="K354" s="94">
        <v>4.7199999999967694</v>
      </c>
      <c r="L354" s="97" t="s">
        <v>175</v>
      </c>
      <c r="M354" s="98">
        <v>0.08</v>
      </c>
      <c r="N354" s="98">
        <v>5.859999999995278E-2</v>
      </c>
      <c r="O354" s="94">
        <v>123633.89999999998</v>
      </c>
      <c r="P354" s="96">
        <v>112.155</v>
      </c>
      <c r="Q354" s="84"/>
      <c r="R354" s="94">
        <v>482.8196930979999</v>
      </c>
      <c r="S354" s="95">
        <v>1.0750773913043477E-4</v>
      </c>
      <c r="T354" s="95">
        <f t="shared" si="6"/>
        <v>1.938036579123608E-3</v>
      </c>
      <c r="U354" s="95">
        <f>R354/'סכום נכסי הקרן'!$C$42</f>
        <v>3.6929260069260098E-4</v>
      </c>
    </row>
    <row r="355" spans="2:21">
      <c r="B355" s="87" t="s">
        <v>1173</v>
      </c>
      <c r="C355" s="84" t="s">
        <v>1174</v>
      </c>
      <c r="D355" s="97" t="s">
        <v>30</v>
      </c>
      <c r="E355" s="97" t="s">
        <v>947</v>
      </c>
      <c r="F355" s="84"/>
      <c r="G355" s="97" t="s">
        <v>949</v>
      </c>
      <c r="H355" s="84" t="s">
        <v>1168</v>
      </c>
      <c r="I355" s="84" t="s">
        <v>951</v>
      </c>
      <c r="J355" s="84"/>
      <c r="K355" s="94">
        <v>2.7700000000018155</v>
      </c>
      <c r="L355" s="97" t="s">
        <v>175</v>
      </c>
      <c r="M355" s="98">
        <v>7.7499999999999999E-2</v>
      </c>
      <c r="N355" s="98">
        <v>5.7500000000069232E-2</v>
      </c>
      <c r="O355" s="94">
        <v>85474.296765000006</v>
      </c>
      <c r="P355" s="96">
        <v>109.1986</v>
      </c>
      <c r="Q355" s="84"/>
      <c r="R355" s="94">
        <v>324.99854583299992</v>
      </c>
      <c r="S355" s="95">
        <v>1.899428817E-4</v>
      </c>
      <c r="T355" s="95">
        <f t="shared" si="6"/>
        <v>1.3045430395451771E-3</v>
      </c>
      <c r="U355" s="95">
        <f>R355/'סכום נכסי הקרן'!$C$42</f>
        <v>2.4858049480517181E-4</v>
      </c>
    </row>
    <row r="356" spans="2:21">
      <c r="B356" s="87" t="s">
        <v>1175</v>
      </c>
      <c r="C356" s="84" t="s">
        <v>1176</v>
      </c>
      <c r="D356" s="97" t="s">
        <v>30</v>
      </c>
      <c r="E356" s="97" t="s">
        <v>947</v>
      </c>
      <c r="F356" s="84"/>
      <c r="G356" s="97" t="s">
        <v>959</v>
      </c>
      <c r="H356" s="84" t="s">
        <v>1177</v>
      </c>
      <c r="I356" s="84"/>
      <c r="J356" s="84"/>
      <c r="K356" s="94">
        <v>4.3899999999886736</v>
      </c>
      <c r="L356" s="97" t="s">
        <v>175</v>
      </c>
      <c r="M356" s="98">
        <v>4.8000000000000001E-2</v>
      </c>
      <c r="N356" s="98">
        <v>4.7299999999887966E-2</v>
      </c>
      <c r="O356" s="94">
        <v>46031.373647999993</v>
      </c>
      <c r="P356" s="96">
        <v>100.8</v>
      </c>
      <c r="Q356" s="84"/>
      <c r="R356" s="94">
        <v>161.56349299699997</v>
      </c>
      <c r="S356" s="95">
        <v>9.2062747295999984E-5</v>
      </c>
      <c r="T356" s="95">
        <f t="shared" si="6"/>
        <v>6.4851530241044327E-4</v>
      </c>
      <c r="U356" s="95">
        <f>R356/'סכום נכסי הקרן'!$C$42</f>
        <v>1.2357450070648351E-4</v>
      </c>
    </row>
    <row r="357" spans="2:21">
      <c r="C357" s="1"/>
      <c r="D357" s="1"/>
      <c r="E357" s="1"/>
      <c r="F357" s="1"/>
    </row>
    <row r="358" spans="2:21">
      <c r="C358" s="1"/>
      <c r="D358" s="1"/>
      <c r="E358" s="1"/>
      <c r="F358" s="1"/>
    </row>
    <row r="359" spans="2:21">
      <c r="C359" s="1"/>
      <c r="D359" s="1"/>
      <c r="E359" s="1"/>
      <c r="F359" s="1"/>
    </row>
    <row r="360" spans="2:21">
      <c r="B360" s="99" t="s">
        <v>268</v>
      </c>
      <c r="C360" s="100"/>
      <c r="D360" s="100"/>
      <c r="E360" s="100"/>
      <c r="F360" s="100"/>
      <c r="G360" s="100"/>
      <c r="H360" s="100"/>
      <c r="I360" s="100"/>
      <c r="J360" s="100"/>
      <c r="K360" s="100"/>
    </row>
    <row r="361" spans="2:21">
      <c r="B361" s="99" t="s">
        <v>124</v>
      </c>
      <c r="C361" s="100"/>
      <c r="D361" s="100"/>
      <c r="E361" s="100"/>
      <c r="F361" s="100"/>
      <c r="G361" s="100"/>
      <c r="H361" s="100"/>
      <c r="I361" s="100"/>
      <c r="J361" s="100"/>
      <c r="K361" s="100"/>
    </row>
    <row r="362" spans="2:21">
      <c r="B362" s="99" t="s">
        <v>250</v>
      </c>
      <c r="C362" s="100"/>
      <c r="D362" s="100"/>
      <c r="E362" s="100"/>
      <c r="F362" s="100"/>
      <c r="G362" s="100"/>
      <c r="H362" s="100"/>
      <c r="I362" s="100"/>
      <c r="J362" s="100"/>
      <c r="K362" s="100"/>
    </row>
    <row r="363" spans="2:21">
      <c r="B363" s="99" t="s">
        <v>258</v>
      </c>
      <c r="C363" s="100"/>
      <c r="D363" s="100"/>
      <c r="E363" s="100"/>
      <c r="F363" s="100"/>
      <c r="G363" s="100"/>
      <c r="H363" s="100"/>
      <c r="I363" s="100"/>
      <c r="J363" s="100"/>
      <c r="K363" s="100"/>
    </row>
    <row r="364" spans="2:21">
      <c r="B364" s="161" t="s">
        <v>264</v>
      </c>
      <c r="C364" s="161"/>
      <c r="D364" s="161"/>
      <c r="E364" s="161"/>
      <c r="F364" s="161"/>
      <c r="G364" s="161"/>
      <c r="H364" s="161"/>
      <c r="I364" s="161"/>
      <c r="J364" s="161"/>
      <c r="K364" s="161"/>
    </row>
    <row r="365" spans="2:21">
      <c r="C365" s="1"/>
      <c r="D365" s="1"/>
      <c r="E365" s="1"/>
      <c r="F365" s="1"/>
    </row>
    <row r="366" spans="2:21">
      <c r="C366" s="1"/>
      <c r="D366" s="1"/>
      <c r="E366" s="1"/>
      <c r="F366" s="1"/>
    </row>
    <row r="367" spans="2:21">
      <c r="C367" s="1"/>
      <c r="D367" s="1"/>
      <c r="E367" s="1"/>
      <c r="F367" s="1"/>
    </row>
    <row r="368" spans="2:2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64:K364"/>
  </mergeCells>
  <phoneticPr fontId="5" type="noConversion"/>
  <conditionalFormatting sqref="B12:B356">
    <cfRule type="cellIs" dxfId="12" priority="2" operator="equal">
      <formula>"NR3"</formula>
    </cfRule>
  </conditionalFormatting>
  <conditionalFormatting sqref="B12:B356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62 B364"/>
    <dataValidation type="list" allowBlank="1" showInputMessage="1" showErrorMessage="1" sqref="I12:I35 I37:I363 I365:I828">
      <formula1>$BM$7:$BM$10</formula1>
    </dataValidation>
    <dataValidation type="list" allowBlank="1" showInputMessage="1" showErrorMessage="1" sqref="E12:E35 E37:E363 E365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63 G365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76" workbookViewId="0">
      <selection activeCell="B196" sqref="B196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191</v>
      </c>
      <c r="C1" s="78" t="s" vm="1">
        <v>269</v>
      </c>
    </row>
    <row r="2" spans="2:62">
      <c r="B2" s="57" t="s">
        <v>190</v>
      </c>
      <c r="C2" s="78" t="s">
        <v>270</v>
      </c>
    </row>
    <row r="3" spans="2:62">
      <c r="B3" s="57" t="s">
        <v>192</v>
      </c>
      <c r="C3" s="78" t="s">
        <v>271</v>
      </c>
    </row>
    <row r="4" spans="2:62">
      <c r="B4" s="57" t="s">
        <v>193</v>
      </c>
      <c r="C4" s="78">
        <v>8802</v>
      </c>
    </row>
    <row r="6" spans="2:62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BJ6" s="3"/>
    </row>
    <row r="7" spans="2:62" ht="26.25" customHeight="1">
      <c r="B7" s="164" t="s">
        <v>101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F7" s="3"/>
      <c r="BJ7" s="3"/>
    </row>
    <row r="8" spans="2:62" s="3" customFormat="1" ht="78.75">
      <c r="B8" s="23" t="s">
        <v>127</v>
      </c>
      <c r="C8" s="31" t="s">
        <v>49</v>
      </c>
      <c r="D8" s="31" t="s">
        <v>131</v>
      </c>
      <c r="E8" s="31" t="s">
        <v>237</v>
      </c>
      <c r="F8" s="31" t="s">
        <v>129</v>
      </c>
      <c r="G8" s="31" t="s">
        <v>70</v>
      </c>
      <c r="H8" s="31" t="s">
        <v>113</v>
      </c>
      <c r="I8" s="14" t="s">
        <v>252</v>
      </c>
      <c r="J8" s="14" t="s">
        <v>251</v>
      </c>
      <c r="K8" s="31" t="s">
        <v>267</v>
      </c>
      <c r="L8" s="14" t="s">
        <v>67</v>
      </c>
      <c r="M8" s="14" t="s">
        <v>64</v>
      </c>
      <c r="N8" s="14" t="s">
        <v>194</v>
      </c>
      <c r="O8" s="15" t="s">
        <v>196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259</v>
      </c>
      <c r="J9" s="17"/>
      <c r="K9" s="17" t="s">
        <v>255</v>
      </c>
      <c r="L9" s="17" t="s">
        <v>255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40.937798659000002</v>
      </c>
      <c r="L11" s="88">
        <v>171978.82023694611</v>
      </c>
      <c r="M11" s="80"/>
      <c r="N11" s="89">
        <f>L11/$L$11</f>
        <v>1</v>
      </c>
      <c r="O11" s="89">
        <f>L11/'סכום נכסי הקרן'!$C$42</f>
        <v>0.13154083542415937</v>
      </c>
      <c r="BF11" s="1"/>
      <c r="BG11" s="3"/>
      <c r="BH11" s="1"/>
      <c r="BJ11" s="1"/>
    </row>
    <row r="12" spans="2:62" ht="20.25">
      <c r="B12" s="81" t="s">
        <v>246</v>
      </c>
      <c r="C12" s="82"/>
      <c r="D12" s="82"/>
      <c r="E12" s="82"/>
      <c r="F12" s="82"/>
      <c r="G12" s="82"/>
      <c r="H12" s="82"/>
      <c r="I12" s="91"/>
      <c r="J12" s="93"/>
      <c r="K12" s="91">
        <v>21.528117842999997</v>
      </c>
      <c r="L12" s="91">
        <v>121862.85134733906</v>
      </c>
      <c r="M12" s="82"/>
      <c r="N12" s="92">
        <f t="shared" ref="N12:N40" si="0">L12/$L$11</f>
        <v>0.70859220443215565</v>
      </c>
      <c r="O12" s="92">
        <f>L12/'סכום נכסי הקרן'!$C$42</f>
        <v>9.3208810546052484E-2</v>
      </c>
      <c r="BG12" s="4"/>
    </row>
    <row r="13" spans="2:62">
      <c r="B13" s="102" t="s">
        <v>1178</v>
      </c>
      <c r="C13" s="82"/>
      <c r="D13" s="82"/>
      <c r="E13" s="82"/>
      <c r="F13" s="82"/>
      <c r="G13" s="82"/>
      <c r="H13" s="82"/>
      <c r="I13" s="91"/>
      <c r="J13" s="93"/>
      <c r="K13" s="91">
        <v>2.2859998929999996</v>
      </c>
      <c r="L13" s="91">
        <v>82200.217428433985</v>
      </c>
      <c r="M13" s="82"/>
      <c r="N13" s="92">
        <f t="shared" si="0"/>
        <v>0.47796709685053973</v>
      </c>
      <c r="O13" s="92">
        <f>L13/'סכום נכסי הקרן'!$C$42</f>
        <v>6.2872191224980098E-2</v>
      </c>
    </row>
    <row r="14" spans="2:62">
      <c r="B14" s="87" t="s">
        <v>1179</v>
      </c>
      <c r="C14" s="84" t="s">
        <v>1180</v>
      </c>
      <c r="D14" s="97" t="s">
        <v>132</v>
      </c>
      <c r="E14" s="97" t="s">
        <v>357</v>
      </c>
      <c r="F14" s="84" t="s">
        <v>1181</v>
      </c>
      <c r="G14" s="97" t="s">
        <v>202</v>
      </c>
      <c r="H14" s="97" t="s">
        <v>176</v>
      </c>
      <c r="I14" s="94">
        <v>10617.536732999999</v>
      </c>
      <c r="J14" s="96">
        <v>26350</v>
      </c>
      <c r="K14" s="84"/>
      <c r="L14" s="94">
        <v>2797.7209330709998</v>
      </c>
      <c r="M14" s="95">
        <v>2.0874946816009984E-4</v>
      </c>
      <c r="N14" s="95">
        <f t="shared" si="0"/>
        <v>1.6267822568013915E-2</v>
      </c>
      <c r="O14" s="95">
        <f>L14/'סכום נכסי הקרן'!$C$42</f>
        <v>2.139882971128544E-3</v>
      </c>
    </row>
    <row r="15" spans="2:62">
      <c r="B15" s="87" t="s">
        <v>1182</v>
      </c>
      <c r="C15" s="84" t="s">
        <v>1183</v>
      </c>
      <c r="D15" s="97" t="s">
        <v>132</v>
      </c>
      <c r="E15" s="97" t="s">
        <v>357</v>
      </c>
      <c r="F15" s="84">
        <v>1760</v>
      </c>
      <c r="G15" s="97" t="s">
        <v>765</v>
      </c>
      <c r="H15" s="97" t="s">
        <v>176</v>
      </c>
      <c r="I15" s="94">
        <v>874.60532199999989</v>
      </c>
      <c r="J15" s="96">
        <v>41840</v>
      </c>
      <c r="K15" s="94">
        <v>2.2859998929999996</v>
      </c>
      <c r="L15" s="94">
        <v>368.22086648899995</v>
      </c>
      <c r="M15" s="95">
        <v>8.1911595018651476E-6</v>
      </c>
      <c r="N15" s="95">
        <f t="shared" si="0"/>
        <v>2.1410826401860343E-3</v>
      </c>
      <c r="O15" s="95">
        <f>L15/'סכום נכסי הקרן'!$C$42</f>
        <v>2.8163979920223578E-4</v>
      </c>
    </row>
    <row r="16" spans="2:62" ht="20.25">
      <c r="B16" s="87" t="s">
        <v>1184</v>
      </c>
      <c r="C16" s="84" t="s">
        <v>1185</v>
      </c>
      <c r="D16" s="97" t="s">
        <v>132</v>
      </c>
      <c r="E16" s="97" t="s">
        <v>357</v>
      </c>
      <c r="F16" s="84" t="s">
        <v>451</v>
      </c>
      <c r="G16" s="97" t="s">
        <v>418</v>
      </c>
      <c r="H16" s="97" t="s">
        <v>176</v>
      </c>
      <c r="I16" s="94">
        <v>27998.021215000001</v>
      </c>
      <c r="J16" s="96">
        <v>6750</v>
      </c>
      <c r="K16" s="84"/>
      <c r="L16" s="94">
        <v>1889.8664320189996</v>
      </c>
      <c r="M16" s="95">
        <v>2.129298889819171E-4</v>
      </c>
      <c r="N16" s="95">
        <f t="shared" si="0"/>
        <v>1.0988948693886905E-2</v>
      </c>
      <c r="O16" s="95">
        <f>L16/'סכום נכסי הקרן'!$C$42</f>
        <v>1.4454954916271084E-3</v>
      </c>
      <c r="BF16" s="4"/>
    </row>
    <row r="17" spans="2:15">
      <c r="B17" s="87" t="s">
        <v>1186</v>
      </c>
      <c r="C17" s="84" t="s">
        <v>1187</v>
      </c>
      <c r="D17" s="97" t="s">
        <v>132</v>
      </c>
      <c r="E17" s="97" t="s">
        <v>357</v>
      </c>
      <c r="F17" s="84" t="s">
        <v>754</v>
      </c>
      <c r="G17" s="97" t="s">
        <v>755</v>
      </c>
      <c r="H17" s="97" t="s">
        <v>176</v>
      </c>
      <c r="I17" s="94">
        <v>6616.8672619999988</v>
      </c>
      <c r="J17" s="96">
        <v>57600</v>
      </c>
      <c r="K17" s="84"/>
      <c r="L17" s="94">
        <v>3811.3155429679987</v>
      </c>
      <c r="M17" s="95">
        <v>1.4983134435423058E-4</v>
      </c>
      <c r="N17" s="95">
        <f t="shared" si="0"/>
        <v>2.2161540227551905E-2</v>
      </c>
      <c r="O17" s="95">
        <f>L17/'סכום נכסי הקרן'!$C$42</f>
        <v>2.9151475158182925E-3</v>
      </c>
    </row>
    <row r="18" spans="2:15">
      <c r="B18" s="87" t="s">
        <v>1188</v>
      </c>
      <c r="C18" s="84" t="s">
        <v>1189</v>
      </c>
      <c r="D18" s="97" t="s">
        <v>132</v>
      </c>
      <c r="E18" s="97" t="s">
        <v>357</v>
      </c>
      <c r="F18" s="84" t="s">
        <v>457</v>
      </c>
      <c r="G18" s="97" t="s">
        <v>418</v>
      </c>
      <c r="H18" s="97" t="s">
        <v>176</v>
      </c>
      <c r="I18" s="94">
        <v>61937.987799999995</v>
      </c>
      <c r="J18" s="96">
        <v>2573</v>
      </c>
      <c r="K18" s="84"/>
      <c r="L18" s="94">
        <v>1593.6644260919998</v>
      </c>
      <c r="M18" s="95">
        <v>1.6640045123551445E-4</v>
      </c>
      <c r="N18" s="95">
        <f t="shared" si="0"/>
        <v>9.2666319253516642E-3</v>
      </c>
      <c r="O18" s="95">
        <f>L18/'סכום נכסי הקרן'!$C$42</f>
        <v>1.2189405050289444E-3</v>
      </c>
    </row>
    <row r="19" spans="2:15">
      <c r="B19" s="87" t="s">
        <v>1190</v>
      </c>
      <c r="C19" s="84" t="s">
        <v>1191</v>
      </c>
      <c r="D19" s="97" t="s">
        <v>132</v>
      </c>
      <c r="E19" s="97" t="s">
        <v>357</v>
      </c>
      <c r="F19" s="84" t="s">
        <v>1192</v>
      </c>
      <c r="G19" s="97" t="s">
        <v>158</v>
      </c>
      <c r="H19" s="97" t="s">
        <v>176</v>
      </c>
      <c r="I19" s="94">
        <v>3057.6028469999997</v>
      </c>
      <c r="J19" s="96">
        <v>4194</v>
      </c>
      <c r="K19" s="84"/>
      <c r="L19" s="94">
        <v>128.23586341399999</v>
      </c>
      <c r="M19" s="95">
        <v>1.7296937066938437E-5</v>
      </c>
      <c r="N19" s="95">
        <f t="shared" si="0"/>
        <v>7.4564916329418549E-4</v>
      </c>
      <c r="O19" s="95">
        <f>L19/'סכום נכסי הקרן'!$C$42</f>
        <v>9.808331387304259E-5</v>
      </c>
    </row>
    <row r="20" spans="2:15">
      <c r="B20" s="87" t="s">
        <v>1193</v>
      </c>
      <c r="C20" s="84" t="s">
        <v>1194</v>
      </c>
      <c r="D20" s="97" t="s">
        <v>132</v>
      </c>
      <c r="E20" s="97" t="s">
        <v>357</v>
      </c>
      <c r="F20" s="84" t="s">
        <v>542</v>
      </c>
      <c r="G20" s="97" t="s">
        <v>203</v>
      </c>
      <c r="H20" s="97" t="s">
        <v>176</v>
      </c>
      <c r="I20" s="94">
        <v>793000.43814099988</v>
      </c>
      <c r="J20" s="96">
        <v>230.2</v>
      </c>
      <c r="K20" s="84"/>
      <c r="L20" s="94">
        <v>1825.4870085819994</v>
      </c>
      <c r="M20" s="95">
        <v>2.8674905928578829E-4</v>
      </c>
      <c r="N20" s="95">
        <f t="shared" si="0"/>
        <v>1.0614603624253907E-2</v>
      </c>
      <c r="O20" s="95">
        <f>L20/'סכום נכסי הקרן'!$C$42</f>
        <v>1.3962538284306688E-3</v>
      </c>
    </row>
    <row r="21" spans="2:15">
      <c r="B21" s="87" t="s">
        <v>1195</v>
      </c>
      <c r="C21" s="84" t="s">
        <v>1196</v>
      </c>
      <c r="D21" s="97" t="s">
        <v>132</v>
      </c>
      <c r="E21" s="97" t="s">
        <v>357</v>
      </c>
      <c r="F21" s="84" t="s">
        <v>364</v>
      </c>
      <c r="G21" s="97" t="s">
        <v>365</v>
      </c>
      <c r="H21" s="97" t="s">
        <v>176</v>
      </c>
      <c r="I21" s="94">
        <v>18953.944019999995</v>
      </c>
      <c r="J21" s="96">
        <v>9257</v>
      </c>
      <c r="K21" s="84"/>
      <c r="L21" s="94">
        <v>1754.5665979609996</v>
      </c>
      <c r="M21" s="95">
        <v>1.8891594202494083E-4</v>
      </c>
      <c r="N21" s="95">
        <f t="shared" si="0"/>
        <v>1.0202224875967995E-2</v>
      </c>
      <c r="O21" s="95">
        <f>L21/'סכום נכסי הקרן'!$C$42</f>
        <v>1.3420091833699708E-3</v>
      </c>
    </row>
    <row r="22" spans="2:15">
      <c r="B22" s="87" t="s">
        <v>1197</v>
      </c>
      <c r="C22" s="84" t="s">
        <v>1198</v>
      </c>
      <c r="D22" s="97" t="s">
        <v>132</v>
      </c>
      <c r="E22" s="97" t="s">
        <v>357</v>
      </c>
      <c r="F22" s="84" t="s">
        <v>689</v>
      </c>
      <c r="G22" s="97" t="s">
        <v>489</v>
      </c>
      <c r="H22" s="97" t="s">
        <v>176</v>
      </c>
      <c r="I22" s="94">
        <v>431484.42165899993</v>
      </c>
      <c r="J22" s="96">
        <v>183.3</v>
      </c>
      <c r="K22" s="84"/>
      <c r="L22" s="94">
        <v>790.91094492999991</v>
      </c>
      <c r="M22" s="95">
        <v>1.3460295395914364E-4</v>
      </c>
      <c r="N22" s="95">
        <f t="shared" si="0"/>
        <v>4.5988857455837402E-3</v>
      </c>
      <c r="O22" s="95">
        <f>L22/'סכום נכסי הקרן'!$C$42</f>
        <v>6.0494127299434328E-4</v>
      </c>
    </row>
    <row r="23" spans="2:15">
      <c r="B23" s="87" t="s">
        <v>1199</v>
      </c>
      <c r="C23" s="84" t="s">
        <v>1200</v>
      </c>
      <c r="D23" s="97" t="s">
        <v>132</v>
      </c>
      <c r="E23" s="97" t="s">
        <v>357</v>
      </c>
      <c r="F23" s="84" t="s">
        <v>412</v>
      </c>
      <c r="G23" s="97" t="s">
        <v>365</v>
      </c>
      <c r="H23" s="97" t="s">
        <v>176</v>
      </c>
      <c r="I23" s="94">
        <v>242565.54215599998</v>
      </c>
      <c r="J23" s="96">
        <v>1529</v>
      </c>
      <c r="K23" s="84"/>
      <c r="L23" s="94">
        <v>3708.8271395739998</v>
      </c>
      <c r="M23" s="95">
        <v>2.0838659883378523E-4</v>
      </c>
      <c r="N23" s="95">
        <f t="shared" si="0"/>
        <v>2.1565604034637021E-2</v>
      </c>
      <c r="O23" s="95">
        <f>L23/'סכום נכסי הקרן'!$C$42</f>
        <v>2.8367575711427755E-3</v>
      </c>
    </row>
    <row r="24" spans="2:15">
      <c r="B24" s="87" t="s">
        <v>1201</v>
      </c>
      <c r="C24" s="84" t="s">
        <v>1202</v>
      </c>
      <c r="D24" s="97" t="s">
        <v>132</v>
      </c>
      <c r="E24" s="97" t="s">
        <v>357</v>
      </c>
      <c r="F24" s="84" t="s">
        <v>1203</v>
      </c>
      <c r="G24" s="97" t="s">
        <v>158</v>
      </c>
      <c r="H24" s="97" t="s">
        <v>176</v>
      </c>
      <c r="I24" s="94">
        <v>406393.76772999996</v>
      </c>
      <c r="J24" s="96">
        <v>812</v>
      </c>
      <c r="K24" s="84"/>
      <c r="L24" s="94">
        <v>3299.9173941659997</v>
      </c>
      <c r="M24" s="95">
        <v>3.4621629022531968E-4</v>
      </c>
      <c r="N24" s="95">
        <f t="shared" si="0"/>
        <v>1.9187929011371833E-2</v>
      </c>
      <c r="O24" s="95">
        <f>L24/'סכום נכסי הקרן'!$C$42</f>
        <v>2.5239962122153153E-3</v>
      </c>
    </row>
    <row r="25" spans="2:15">
      <c r="B25" s="87" t="s">
        <v>1204</v>
      </c>
      <c r="C25" s="84" t="s">
        <v>1205</v>
      </c>
      <c r="D25" s="97" t="s">
        <v>132</v>
      </c>
      <c r="E25" s="97" t="s">
        <v>357</v>
      </c>
      <c r="F25" s="84" t="s">
        <v>629</v>
      </c>
      <c r="G25" s="97" t="s">
        <v>485</v>
      </c>
      <c r="H25" s="97" t="s">
        <v>176</v>
      </c>
      <c r="I25" s="94">
        <v>58143.133406999994</v>
      </c>
      <c r="J25" s="96">
        <v>2205</v>
      </c>
      <c r="K25" s="84"/>
      <c r="L25" s="94">
        <v>1282.0560916419997</v>
      </c>
      <c r="M25" s="95">
        <v>2.2701532469986775E-4</v>
      </c>
      <c r="N25" s="95">
        <f t="shared" si="0"/>
        <v>7.4547324483074714E-3</v>
      </c>
      <c r="O25" s="95">
        <f>L25/'סכום נכסי הקרן'!$C$42</f>
        <v>9.8060173411395365E-4</v>
      </c>
    </row>
    <row r="26" spans="2:15">
      <c r="B26" s="87" t="s">
        <v>1206</v>
      </c>
      <c r="C26" s="84" t="s">
        <v>1207</v>
      </c>
      <c r="D26" s="97" t="s">
        <v>132</v>
      </c>
      <c r="E26" s="97" t="s">
        <v>357</v>
      </c>
      <c r="F26" s="84" t="s">
        <v>484</v>
      </c>
      <c r="G26" s="97" t="s">
        <v>485</v>
      </c>
      <c r="H26" s="97" t="s">
        <v>176</v>
      </c>
      <c r="I26" s="94">
        <v>51034.015358999983</v>
      </c>
      <c r="J26" s="96">
        <v>3021</v>
      </c>
      <c r="K26" s="84"/>
      <c r="L26" s="94">
        <v>1541.7376039829996</v>
      </c>
      <c r="M26" s="95">
        <v>2.3805535708985509E-4</v>
      </c>
      <c r="N26" s="95">
        <f t="shared" si="0"/>
        <v>8.9646946168071753E-3</v>
      </c>
      <c r="O26" s="95">
        <f>L26/'סכום נכסי הקרן'!$C$42</f>
        <v>1.1792234192172801E-3</v>
      </c>
    </row>
    <row r="27" spans="2:15">
      <c r="B27" s="87" t="s">
        <v>1208</v>
      </c>
      <c r="C27" s="84" t="s">
        <v>1209</v>
      </c>
      <c r="D27" s="97" t="s">
        <v>132</v>
      </c>
      <c r="E27" s="97" t="s">
        <v>357</v>
      </c>
      <c r="F27" s="84" t="s">
        <v>1210</v>
      </c>
      <c r="G27" s="97" t="s">
        <v>1211</v>
      </c>
      <c r="H27" s="97" t="s">
        <v>176</v>
      </c>
      <c r="I27" s="94">
        <v>10313.997761999999</v>
      </c>
      <c r="J27" s="96">
        <v>6849</v>
      </c>
      <c r="K27" s="84"/>
      <c r="L27" s="94">
        <v>706.40570610700001</v>
      </c>
      <c r="M27" s="95">
        <v>9.6907358565187483E-5</v>
      </c>
      <c r="N27" s="95">
        <f t="shared" si="0"/>
        <v>4.1075157111424548E-3</v>
      </c>
      <c r="O27" s="95">
        <f>L27/'סכום נכסי הקרן'!$C$42</f>
        <v>5.4030604816153851E-4</v>
      </c>
    </row>
    <row r="28" spans="2:15">
      <c r="B28" s="87" t="s">
        <v>1212</v>
      </c>
      <c r="C28" s="84" t="s">
        <v>1213</v>
      </c>
      <c r="D28" s="97" t="s">
        <v>132</v>
      </c>
      <c r="E28" s="97" t="s">
        <v>357</v>
      </c>
      <c r="F28" s="84" t="s">
        <v>1214</v>
      </c>
      <c r="G28" s="97" t="s">
        <v>1215</v>
      </c>
      <c r="H28" s="97" t="s">
        <v>176</v>
      </c>
      <c r="I28" s="94">
        <v>23960.851685999998</v>
      </c>
      <c r="J28" s="96">
        <v>2392</v>
      </c>
      <c r="K28" s="84"/>
      <c r="L28" s="94">
        <v>573.143572318</v>
      </c>
      <c r="M28" s="95">
        <v>2.192010771948473E-5</v>
      </c>
      <c r="N28" s="95">
        <f t="shared" si="0"/>
        <v>3.3326404468198107E-3</v>
      </c>
      <c r="O28" s="95">
        <f>L28/'סכום נכסי הקרן'!$C$42</f>
        <v>4.3837830854302171E-4</v>
      </c>
    </row>
    <row r="29" spans="2:15">
      <c r="B29" s="87" t="s">
        <v>1216</v>
      </c>
      <c r="C29" s="84" t="s">
        <v>1217</v>
      </c>
      <c r="D29" s="97" t="s">
        <v>132</v>
      </c>
      <c r="E29" s="97" t="s">
        <v>357</v>
      </c>
      <c r="F29" s="84" t="s">
        <v>786</v>
      </c>
      <c r="G29" s="97" t="s">
        <v>538</v>
      </c>
      <c r="H29" s="97" t="s">
        <v>176</v>
      </c>
      <c r="I29" s="94">
        <v>322774.68822199997</v>
      </c>
      <c r="J29" s="96">
        <v>1726</v>
      </c>
      <c r="K29" s="84"/>
      <c r="L29" s="94">
        <v>5571.0911187109996</v>
      </c>
      <c r="M29" s="95">
        <v>2.5209856606782887E-4</v>
      </c>
      <c r="N29" s="95">
        <f t="shared" si="0"/>
        <v>3.2394053587734555E-2</v>
      </c>
      <c r="O29" s="95">
        <f>L29/'סכום נכסי הקרן'!$C$42</f>
        <v>4.2611408717055897E-3</v>
      </c>
    </row>
    <row r="30" spans="2:15">
      <c r="B30" s="87" t="s">
        <v>1218</v>
      </c>
      <c r="C30" s="84" t="s">
        <v>1219</v>
      </c>
      <c r="D30" s="97" t="s">
        <v>132</v>
      </c>
      <c r="E30" s="97" t="s">
        <v>357</v>
      </c>
      <c r="F30" s="84" t="s">
        <v>371</v>
      </c>
      <c r="G30" s="97" t="s">
        <v>365</v>
      </c>
      <c r="H30" s="97" t="s">
        <v>176</v>
      </c>
      <c r="I30" s="94">
        <v>423389.17973699997</v>
      </c>
      <c r="J30" s="96">
        <v>2474</v>
      </c>
      <c r="K30" s="84"/>
      <c r="L30" s="94">
        <v>10474.648306693996</v>
      </c>
      <c r="M30" s="95">
        <v>2.8708019489072015E-4</v>
      </c>
      <c r="N30" s="95">
        <f t="shared" si="0"/>
        <v>6.0906617990880568E-2</v>
      </c>
      <c r="O30" s="95">
        <f>L30/'סכום נכסי הקרן'!$C$42</f>
        <v>8.011707413380564E-3</v>
      </c>
    </row>
    <row r="31" spans="2:15">
      <c r="B31" s="87" t="s">
        <v>1220</v>
      </c>
      <c r="C31" s="84" t="s">
        <v>1221</v>
      </c>
      <c r="D31" s="97" t="s">
        <v>132</v>
      </c>
      <c r="E31" s="97" t="s">
        <v>357</v>
      </c>
      <c r="F31" s="84" t="s">
        <v>376</v>
      </c>
      <c r="G31" s="97" t="s">
        <v>365</v>
      </c>
      <c r="H31" s="97" t="s">
        <v>176</v>
      </c>
      <c r="I31" s="94">
        <v>68873.70411799998</v>
      </c>
      <c r="J31" s="96">
        <v>8640</v>
      </c>
      <c r="K31" s="84"/>
      <c r="L31" s="94">
        <v>5950.6880357999989</v>
      </c>
      <c r="M31" s="95">
        <v>2.9377735571527088E-4</v>
      </c>
      <c r="N31" s="95">
        <f t="shared" si="0"/>
        <v>3.4601284202330031E-2</v>
      </c>
      <c r="O31" s="95">
        <f>L31/'סכום נכסי הקרן'!$C$42</f>
        <v>4.5514818307232597E-3</v>
      </c>
    </row>
    <row r="32" spans="2:15">
      <c r="B32" s="87" t="s">
        <v>1222</v>
      </c>
      <c r="C32" s="84" t="s">
        <v>1223</v>
      </c>
      <c r="D32" s="97" t="s">
        <v>132</v>
      </c>
      <c r="E32" s="97" t="s">
        <v>357</v>
      </c>
      <c r="F32" s="84" t="s">
        <v>514</v>
      </c>
      <c r="G32" s="97" t="s">
        <v>418</v>
      </c>
      <c r="H32" s="97" t="s">
        <v>176</v>
      </c>
      <c r="I32" s="94">
        <v>13764.623078999999</v>
      </c>
      <c r="J32" s="96">
        <v>22450</v>
      </c>
      <c r="K32" s="84"/>
      <c r="L32" s="94">
        <v>3090.1578813239998</v>
      </c>
      <c r="M32" s="95">
        <v>3.0608556298626182E-4</v>
      </c>
      <c r="N32" s="95">
        <f t="shared" si="0"/>
        <v>1.7968246770541242E-2</v>
      </c>
      <c r="O32" s="95">
        <f>L32/'סכום נכסי הקרן'!$C$42</f>
        <v>2.3635581913044488E-3</v>
      </c>
    </row>
    <row r="33" spans="2:15">
      <c r="B33" s="87" t="s">
        <v>1224</v>
      </c>
      <c r="C33" s="84" t="s">
        <v>1225</v>
      </c>
      <c r="D33" s="97" t="s">
        <v>132</v>
      </c>
      <c r="E33" s="97" t="s">
        <v>357</v>
      </c>
      <c r="F33" s="84" t="s">
        <v>1226</v>
      </c>
      <c r="G33" s="97" t="s">
        <v>204</v>
      </c>
      <c r="H33" s="97" t="s">
        <v>176</v>
      </c>
      <c r="I33" s="94">
        <v>1889.7514749999996</v>
      </c>
      <c r="J33" s="96">
        <v>51100</v>
      </c>
      <c r="K33" s="84"/>
      <c r="L33" s="94">
        <v>965.66300348199979</v>
      </c>
      <c r="M33" s="95">
        <v>3.0414242300579608E-5</v>
      </c>
      <c r="N33" s="95">
        <f t="shared" si="0"/>
        <v>5.6150112098195858E-3</v>
      </c>
      <c r="O33" s="95">
        <f>L33/'סכום נכסי הקרן'!$C$42</f>
        <v>7.3860326545568814E-4</v>
      </c>
    </row>
    <row r="34" spans="2:15">
      <c r="B34" s="87" t="s">
        <v>1227</v>
      </c>
      <c r="C34" s="84" t="s">
        <v>1228</v>
      </c>
      <c r="D34" s="97" t="s">
        <v>132</v>
      </c>
      <c r="E34" s="97" t="s">
        <v>357</v>
      </c>
      <c r="F34" s="84" t="s">
        <v>396</v>
      </c>
      <c r="G34" s="97" t="s">
        <v>365</v>
      </c>
      <c r="H34" s="97" t="s">
        <v>176</v>
      </c>
      <c r="I34" s="94">
        <v>385586.06434799993</v>
      </c>
      <c r="J34" s="96">
        <v>2740</v>
      </c>
      <c r="K34" s="84"/>
      <c r="L34" s="94">
        <v>10565.058163139998</v>
      </c>
      <c r="M34" s="95">
        <v>2.8879213584361691E-4</v>
      </c>
      <c r="N34" s="95">
        <f t="shared" si="0"/>
        <v>6.143232142530021E-2</v>
      </c>
      <c r="O34" s="95">
        <f>L34/'סכום נכסי הקרן'!$C$42</f>
        <v>8.0808588823294749E-3</v>
      </c>
    </row>
    <row r="35" spans="2:15">
      <c r="B35" s="87" t="s">
        <v>1229</v>
      </c>
      <c r="C35" s="84" t="s">
        <v>1230</v>
      </c>
      <c r="D35" s="97" t="s">
        <v>132</v>
      </c>
      <c r="E35" s="97" t="s">
        <v>357</v>
      </c>
      <c r="F35" s="84" t="s">
        <v>624</v>
      </c>
      <c r="G35" s="97" t="s">
        <v>489</v>
      </c>
      <c r="H35" s="97" t="s">
        <v>176</v>
      </c>
      <c r="I35" s="94">
        <v>5821.8594709999988</v>
      </c>
      <c r="J35" s="96">
        <v>50800</v>
      </c>
      <c r="K35" s="84"/>
      <c r="L35" s="94">
        <v>2957.5046111920001</v>
      </c>
      <c r="M35" s="95">
        <v>5.7194537946967132E-4</v>
      </c>
      <c r="N35" s="95">
        <f t="shared" si="0"/>
        <v>1.7196911847152219E-2</v>
      </c>
      <c r="O35" s="95">
        <f>L35/'סכום נכסי הקרן'!$C$42</f>
        <v>2.2620961510900262E-3</v>
      </c>
    </row>
    <row r="36" spans="2:15">
      <c r="B36" s="87" t="s">
        <v>1231</v>
      </c>
      <c r="C36" s="84" t="s">
        <v>1232</v>
      </c>
      <c r="D36" s="97" t="s">
        <v>132</v>
      </c>
      <c r="E36" s="97" t="s">
        <v>357</v>
      </c>
      <c r="F36" s="84" t="s">
        <v>1233</v>
      </c>
      <c r="G36" s="97" t="s">
        <v>1215</v>
      </c>
      <c r="H36" s="97" t="s">
        <v>176</v>
      </c>
      <c r="I36" s="94">
        <v>6162.2817369999993</v>
      </c>
      <c r="J36" s="96">
        <v>19060</v>
      </c>
      <c r="K36" s="84"/>
      <c r="L36" s="94">
        <v>1174.5308989959999</v>
      </c>
      <c r="M36" s="95">
        <v>4.5336093659233785E-5</v>
      </c>
      <c r="N36" s="95">
        <f t="shared" si="0"/>
        <v>6.8295089905708994E-3</v>
      </c>
      <c r="O36" s="95">
        <f>L36/'סכום נכסי הקרן'!$C$42</f>
        <v>8.9835931815650347E-4</v>
      </c>
    </row>
    <row r="37" spans="2:15">
      <c r="B37" s="87" t="s">
        <v>1234</v>
      </c>
      <c r="C37" s="84" t="s">
        <v>1235</v>
      </c>
      <c r="D37" s="97" t="s">
        <v>132</v>
      </c>
      <c r="E37" s="97" t="s">
        <v>357</v>
      </c>
      <c r="F37" s="84" t="s">
        <v>434</v>
      </c>
      <c r="G37" s="97" t="s">
        <v>418</v>
      </c>
      <c r="H37" s="97" t="s">
        <v>176</v>
      </c>
      <c r="I37" s="94">
        <v>27766.276812999997</v>
      </c>
      <c r="J37" s="96">
        <v>27300</v>
      </c>
      <c r="K37" s="84"/>
      <c r="L37" s="94">
        <v>7580.1935699629985</v>
      </c>
      <c r="M37" s="95">
        <v>2.2895724326716071E-4</v>
      </c>
      <c r="N37" s="95">
        <f t="shared" si="0"/>
        <v>4.4076320325487091E-2</v>
      </c>
      <c r="O37" s="95">
        <f>L37/'סכום נכסי הקרן'!$C$42</f>
        <v>5.7978359980374282E-3</v>
      </c>
    </row>
    <row r="38" spans="2:15">
      <c r="B38" s="87" t="s">
        <v>1236</v>
      </c>
      <c r="C38" s="84" t="s">
        <v>1237</v>
      </c>
      <c r="D38" s="97" t="s">
        <v>132</v>
      </c>
      <c r="E38" s="97" t="s">
        <v>357</v>
      </c>
      <c r="F38" s="84" t="s">
        <v>534</v>
      </c>
      <c r="G38" s="97" t="s">
        <v>163</v>
      </c>
      <c r="H38" s="97" t="s">
        <v>176</v>
      </c>
      <c r="I38" s="94">
        <v>88170.135577999987</v>
      </c>
      <c r="J38" s="96">
        <v>2534</v>
      </c>
      <c r="K38" s="84"/>
      <c r="L38" s="94">
        <v>2234.2312355369995</v>
      </c>
      <c r="M38" s="95">
        <v>3.7021944257844386E-4</v>
      </c>
      <c r="N38" s="95">
        <f t="shared" si="0"/>
        <v>1.2991316212419399E-2</v>
      </c>
      <c r="O38" s="95">
        <f>L38/'סכום נכסי הקרן'!$C$42</f>
        <v>1.7088885878410738E-3</v>
      </c>
    </row>
    <row r="39" spans="2:15">
      <c r="B39" s="87" t="s">
        <v>1238</v>
      </c>
      <c r="C39" s="84" t="s">
        <v>1239</v>
      </c>
      <c r="D39" s="97" t="s">
        <v>132</v>
      </c>
      <c r="E39" s="97" t="s">
        <v>357</v>
      </c>
      <c r="F39" s="84" t="s">
        <v>764</v>
      </c>
      <c r="G39" s="97" t="s">
        <v>765</v>
      </c>
      <c r="H39" s="97" t="s">
        <v>176</v>
      </c>
      <c r="I39" s="94">
        <v>32626.515792999995</v>
      </c>
      <c r="J39" s="96">
        <v>10890</v>
      </c>
      <c r="K39" s="84"/>
      <c r="L39" s="94">
        <v>3553.0275698839996</v>
      </c>
      <c r="M39" s="95">
        <v>2.818155592967022E-4</v>
      </c>
      <c r="N39" s="95">
        <f t="shared" si="0"/>
        <v>2.0659681029261443E-2</v>
      </c>
      <c r="O39" s="95">
        <f>L39/'סכום נכסי הקרן'!$C$42</f>
        <v>2.7175917021857073E-3</v>
      </c>
    </row>
    <row r="40" spans="2:15">
      <c r="B40" s="87" t="s">
        <v>1240</v>
      </c>
      <c r="C40" s="84" t="s">
        <v>1241</v>
      </c>
      <c r="D40" s="97" t="s">
        <v>132</v>
      </c>
      <c r="E40" s="97" t="s">
        <v>357</v>
      </c>
      <c r="F40" s="84" t="s">
        <v>898</v>
      </c>
      <c r="G40" s="97" t="s">
        <v>899</v>
      </c>
      <c r="H40" s="97" t="s">
        <v>176</v>
      </c>
      <c r="I40" s="94">
        <v>115794.29535999999</v>
      </c>
      <c r="J40" s="96">
        <v>1737</v>
      </c>
      <c r="K40" s="84"/>
      <c r="L40" s="94">
        <v>2011.3469103949997</v>
      </c>
      <c r="M40" s="95">
        <v>3.260377663644734E-4</v>
      </c>
      <c r="N40" s="95">
        <f t="shared" si="0"/>
        <v>1.1695317525866498E-2</v>
      </c>
      <c r="O40" s="95">
        <f>L40/'סכום נכסי הקרן'!$C$42</f>
        <v>1.5384118379032916E-3</v>
      </c>
    </row>
    <row r="41" spans="2:15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>
      <c r="B42" s="102" t="s">
        <v>1242</v>
      </c>
      <c r="C42" s="82"/>
      <c r="D42" s="82"/>
      <c r="E42" s="82"/>
      <c r="F42" s="82"/>
      <c r="G42" s="82"/>
      <c r="H42" s="82"/>
      <c r="I42" s="91"/>
      <c r="J42" s="93"/>
      <c r="K42" s="91">
        <v>19.242117949999997</v>
      </c>
      <c r="L42" s="91">
        <v>34760.216074348005</v>
      </c>
      <c r="M42" s="82"/>
      <c r="N42" s="92">
        <f t="shared" ref="N42:N82" si="1">L42/$L$11</f>
        <v>0.20211916808393415</v>
      </c>
      <c r="O42" s="92">
        <f>L42/'סכום נכסי הקרן'!$C$42</f>
        <v>2.6586924224996786E-2</v>
      </c>
    </row>
    <row r="43" spans="2:15">
      <c r="B43" s="87" t="s">
        <v>1243</v>
      </c>
      <c r="C43" s="84" t="s">
        <v>1244</v>
      </c>
      <c r="D43" s="97" t="s">
        <v>132</v>
      </c>
      <c r="E43" s="97" t="s">
        <v>357</v>
      </c>
      <c r="F43" s="84" t="s">
        <v>1245</v>
      </c>
      <c r="G43" s="97" t="s">
        <v>1246</v>
      </c>
      <c r="H43" s="97" t="s">
        <v>176</v>
      </c>
      <c r="I43" s="94">
        <v>152973.04861399997</v>
      </c>
      <c r="J43" s="96">
        <v>319.8</v>
      </c>
      <c r="K43" s="84"/>
      <c r="L43" s="94">
        <v>489.20780947999992</v>
      </c>
      <c r="M43" s="95">
        <v>5.1531677807841304E-4</v>
      </c>
      <c r="N43" s="95">
        <f t="shared" si="1"/>
        <v>2.8445817270172417E-3</v>
      </c>
      <c r="O43" s="95">
        <f>L43/'סכום נכסי הקרן'!$C$42</f>
        <v>3.7417865680414603E-4</v>
      </c>
    </row>
    <row r="44" spans="2:15">
      <c r="B44" s="87" t="s">
        <v>1247</v>
      </c>
      <c r="C44" s="84" t="s">
        <v>1248</v>
      </c>
      <c r="D44" s="97" t="s">
        <v>132</v>
      </c>
      <c r="E44" s="97" t="s">
        <v>357</v>
      </c>
      <c r="F44" s="84" t="s">
        <v>923</v>
      </c>
      <c r="G44" s="97" t="s">
        <v>489</v>
      </c>
      <c r="H44" s="97" t="s">
        <v>176</v>
      </c>
      <c r="I44" s="94">
        <v>72379.003666999983</v>
      </c>
      <c r="J44" s="96">
        <v>2688</v>
      </c>
      <c r="K44" s="84"/>
      <c r="L44" s="94">
        <v>1945.5476185719997</v>
      </c>
      <c r="M44" s="95">
        <v>5.0603883772898795E-4</v>
      </c>
      <c r="N44" s="95">
        <f t="shared" si="1"/>
        <v>1.1312716390841009E-2</v>
      </c>
      <c r="O44" s="95">
        <f>L44/'סכום נכסי הקרן'!$C$42</f>
        <v>1.4880841649678074E-3</v>
      </c>
    </row>
    <row r="45" spans="2:15">
      <c r="B45" s="87" t="s">
        <v>1249</v>
      </c>
      <c r="C45" s="84" t="s">
        <v>1250</v>
      </c>
      <c r="D45" s="97" t="s">
        <v>132</v>
      </c>
      <c r="E45" s="97" t="s">
        <v>357</v>
      </c>
      <c r="F45" s="84" t="s">
        <v>678</v>
      </c>
      <c r="G45" s="97" t="s">
        <v>679</v>
      </c>
      <c r="H45" s="97" t="s">
        <v>176</v>
      </c>
      <c r="I45" s="94">
        <v>65731.69722799999</v>
      </c>
      <c r="J45" s="96">
        <v>634.6</v>
      </c>
      <c r="K45" s="84"/>
      <c r="L45" s="94">
        <v>417.13335061899994</v>
      </c>
      <c r="M45" s="95">
        <v>3.1190849024354027E-4</v>
      </c>
      <c r="N45" s="95">
        <f t="shared" si="1"/>
        <v>2.4254925696332195E-3</v>
      </c>
      <c r="O45" s="95">
        <f>L45/'סכום נכסי הקרן'!$C$42</f>
        <v>3.1905131892464471E-4</v>
      </c>
    </row>
    <row r="46" spans="2:15">
      <c r="B46" s="87" t="s">
        <v>1251</v>
      </c>
      <c r="C46" s="84" t="s">
        <v>1252</v>
      </c>
      <c r="D46" s="97" t="s">
        <v>132</v>
      </c>
      <c r="E46" s="97" t="s">
        <v>357</v>
      </c>
      <c r="F46" s="84" t="s">
        <v>908</v>
      </c>
      <c r="G46" s="97" t="s">
        <v>485</v>
      </c>
      <c r="H46" s="97" t="s">
        <v>176</v>
      </c>
      <c r="I46" s="94">
        <v>4324.7034679999988</v>
      </c>
      <c r="J46" s="96">
        <v>13390</v>
      </c>
      <c r="K46" s="84"/>
      <c r="L46" s="94">
        <v>579.07779440899981</v>
      </c>
      <c r="M46" s="95">
        <v>2.9470045021731976E-4</v>
      </c>
      <c r="N46" s="95">
        <f t="shared" si="1"/>
        <v>3.3671459869951876E-3</v>
      </c>
      <c r="O46" s="95">
        <f>L46/'סכום נכסי הקרן'!$C$42</f>
        <v>4.4291719612445264E-4</v>
      </c>
    </row>
    <row r="47" spans="2:15">
      <c r="B47" s="87" t="s">
        <v>1253</v>
      </c>
      <c r="C47" s="84" t="s">
        <v>1254</v>
      </c>
      <c r="D47" s="97" t="s">
        <v>132</v>
      </c>
      <c r="E47" s="97" t="s">
        <v>357</v>
      </c>
      <c r="F47" s="84" t="s">
        <v>1255</v>
      </c>
      <c r="G47" s="97" t="s">
        <v>899</v>
      </c>
      <c r="H47" s="97" t="s">
        <v>176</v>
      </c>
      <c r="I47" s="94">
        <v>62229.411519999987</v>
      </c>
      <c r="J47" s="96">
        <v>1385</v>
      </c>
      <c r="K47" s="84"/>
      <c r="L47" s="94">
        <v>861.87734955199983</v>
      </c>
      <c r="M47" s="95">
        <v>5.718833946025385E-4</v>
      </c>
      <c r="N47" s="95">
        <f t="shared" si="1"/>
        <v>5.01153193378427E-3</v>
      </c>
      <c r="O47" s="95">
        <f>L47/'סכום נכסי הקרן'!$C$42</f>
        <v>6.5922109732483578E-4</v>
      </c>
    </row>
    <row r="48" spans="2:15">
      <c r="B48" s="87" t="s">
        <v>1256</v>
      </c>
      <c r="C48" s="84" t="s">
        <v>1257</v>
      </c>
      <c r="D48" s="97" t="s">
        <v>132</v>
      </c>
      <c r="E48" s="97" t="s">
        <v>357</v>
      </c>
      <c r="F48" s="84" t="s">
        <v>1258</v>
      </c>
      <c r="G48" s="97" t="s">
        <v>204</v>
      </c>
      <c r="H48" s="97" t="s">
        <v>176</v>
      </c>
      <c r="I48" s="94">
        <v>895.8930019999998</v>
      </c>
      <c r="J48" s="96">
        <v>2841</v>
      </c>
      <c r="K48" s="84"/>
      <c r="L48" s="94">
        <v>25.452320175999997</v>
      </c>
      <c r="M48" s="95">
        <v>2.6110988451881413E-5</v>
      </c>
      <c r="N48" s="95">
        <f t="shared" si="1"/>
        <v>1.4799682973131649E-4</v>
      </c>
      <c r="O48" s="95">
        <f>L48/'סכום נכסי הקרן'!$C$42</f>
        <v>1.9467626622984436E-5</v>
      </c>
    </row>
    <row r="49" spans="2:15">
      <c r="B49" s="87" t="s">
        <v>1259</v>
      </c>
      <c r="C49" s="84" t="s">
        <v>1260</v>
      </c>
      <c r="D49" s="97" t="s">
        <v>132</v>
      </c>
      <c r="E49" s="97" t="s">
        <v>357</v>
      </c>
      <c r="F49" s="84" t="s">
        <v>858</v>
      </c>
      <c r="G49" s="97" t="s">
        <v>734</v>
      </c>
      <c r="H49" s="97" t="s">
        <v>176</v>
      </c>
      <c r="I49" s="94">
        <v>2054.928684</v>
      </c>
      <c r="J49" s="96">
        <v>110900</v>
      </c>
      <c r="K49" s="94">
        <v>19.242117949999997</v>
      </c>
      <c r="L49" s="94">
        <v>2298.1580279519994</v>
      </c>
      <c r="M49" s="95">
        <v>5.6348029683691496E-4</v>
      </c>
      <c r="N49" s="95">
        <f t="shared" si="1"/>
        <v>1.3363029382255802E-2</v>
      </c>
      <c r="O49" s="95">
        <f>L49/'סכום נכסי הקרן'!$C$42</f>
        <v>1.7577840487395164E-3</v>
      </c>
    </row>
    <row r="50" spans="2:15">
      <c r="B50" s="87" t="s">
        <v>1261</v>
      </c>
      <c r="C50" s="84" t="s">
        <v>1262</v>
      </c>
      <c r="D50" s="97" t="s">
        <v>132</v>
      </c>
      <c r="E50" s="97" t="s">
        <v>357</v>
      </c>
      <c r="F50" s="84" t="s">
        <v>1263</v>
      </c>
      <c r="G50" s="97" t="s">
        <v>202</v>
      </c>
      <c r="H50" s="97" t="s">
        <v>176</v>
      </c>
      <c r="I50" s="94">
        <v>245648.73858499996</v>
      </c>
      <c r="J50" s="96">
        <v>376.4</v>
      </c>
      <c r="K50" s="84"/>
      <c r="L50" s="94">
        <v>924.62185202299975</v>
      </c>
      <c r="M50" s="95">
        <v>3.679250954054591E-4</v>
      </c>
      <c r="N50" s="95">
        <f t="shared" si="1"/>
        <v>5.3763704783477972E-3</v>
      </c>
      <c r="O50" s="95">
        <f>L50/'סכום נכסי הקרן'!$C$42</f>
        <v>7.0721226427165656E-4</v>
      </c>
    </row>
    <row r="51" spans="2:15">
      <c r="B51" s="87" t="s">
        <v>1264</v>
      </c>
      <c r="C51" s="84" t="s">
        <v>1265</v>
      </c>
      <c r="D51" s="97" t="s">
        <v>132</v>
      </c>
      <c r="E51" s="97" t="s">
        <v>357</v>
      </c>
      <c r="F51" s="84" t="s">
        <v>1266</v>
      </c>
      <c r="G51" s="97" t="s">
        <v>202</v>
      </c>
      <c r="H51" s="97" t="s">
        <v>176</v>
      </c>
      <c r="I51" s="94">
        <v>134451.80077099998</v>
      </c>
      <c r="J51" s="96">
        <v>842</v>
      </c>
      <c r="K51" s="84"/>
      <c r="L51" s="94">
        <v>1132.0841624669999</v>
      </c>
      <c r="M51" s="95">
        <v>3.1795823039499591E-4</v>
      </c>
      <c r="N51" s="95">
        <f t="shared" si="1"/>
        <v>6.5826952464684658E-3</v>
      </c>
      <c r="O51" s="95">
        <f>L51/'סכום נכסי הקרן'!$C$42</f>
        <v>8.6589323206310469E-4</v>
      </c>
    </row>
    <row r="52" spans="2:15">
      <c r="B52" s="87" t="s">
        <v>1267</v>
      </c>
      <c r="C52" s="84" t="s">
        <v>1268</v>
      </c>
      <c r="D52" s="97" t="s">
        <v>132</v>
      </c>
      <c r="E52" s="97" t="s">
        <v>357</v>
      </c>
      <c r="F52" s="84" t="s">
        <v>1269</v>
      </c>
      <c r="G52" s="97" t="s">
        <v>1270</v>
      </c>
      <c r="H52" s="97" t="s">
        <v>176</v>
      </c>
      <c r="I52" s="94">
        <v>1991.9733939999996</v>
      </c>
      <c r="J52" s="96">
        <v>17540</v>
      </c>
      <c r="K52" s="84"/>
      <c r="L52" s="94">
        <v>349.39213329399996</v>
      </c>
      <c r="M52" s="95">
        <v>3.9387317233091E-4</v>
      </c>
      <c r="N52" s="95">
        <f t="shared" si="1"/>
        <v>2.0315997796276327E-3</v>
      </c>
      <c r="O52" s="95">
        <f>L52/'סכום נכסי הקרן'!$C$42</f>
        <v>2.6723833225975686E-4</v>
      </c>
    </row>
    <row r="53" spans="2:15">
      <c r="B53" s="87" t="s">
        <v>1271</v>
      </c>
      <c r="C53" s="84" t="s">
        <v>1272</v>
      </c>
      <c r="D53" s="97" t="s">
        <v>132</v>
      </c>
      <c r="E53" s="97" t="s">
        <v>357</v>
      </c>
      <c r="F53" s="84" t="s">
        <v>1273</v>
      </c>
      <c r="G53" s="97" t="s">
        <v>734</v>
      </c>
      <c r="H53" s="97" t="s">
        <v>176</v>
      </c>
      <c r="I53" s="94">
        <v>4003.8747399999997</v>
      </c>
      <c r="J53" s="96">
        <v>10500</v>
      </c>
      <c r="K53" s="84"/>
      <c r="L53" s="94">
        <v>420.40684764899987</v>
      </c>
      <c r="M53" s="95">
        <v>1.1020535251994045E-4</v>
      </c>
      <c r="N53" s="95">
        <f t="shared" si="1"/>
        <v>2.444526872959E-3</v>
      </c>
      <c r="O53" s="95">
        <f>L53/'סכום נכסי הקרן'!$C$42</f>
        <v>3.2155510708583478E-4</v>
      </c>
    </row>
    <row r="54" spans="2:15">
      <c r="B54" s="87" t="s">
        <v>1274</v>
      </c>
      <c r="C54" s="84" t="s">
        <v>1275</v>
      </c>
      <c r="D54" s="97" t="s">
        <v>132</v>
      </c>
      <c r="E54" s="97" t="s">
        <v>357</v>
      </c>
      <c r="F54" s="84" t="s">
        <v>1276</v>
      </c>
      <c r="G54" s="97" t="s">
        <v>1277</v>
      </c>
      <c r="H54" s="97" t="s">
        <v>176</v>
      </c>
      <c r="I54" s="94">
        <v>10370.199434999999</v>
      </c>
      <c r="J54" s="96">
        <v>5213</v>
      </c>
      <c r="K54" s="84"/>
      <c r="L54" s="94">
        <v>540.59849655999994</v>
      </c>
      <c r="M54" s="95">
        <v>4.1932447095774936E-4</v>
      </c>
      <c r="N54" s="95">
        <f t="shared" si="1"/>
        <v>3.1434015875628357E-3</v>
      </c>
      <c r="O54" s="95">
        <f>L54/'סכום נכסי הקרן'!$C$42</f>
        <v>4.134856709016443E-4</v>
      </c>
    </row>
    <row r="55" spans="2:15">
      <c r="B55" s="87" t="s">
        <v>1278</v>
      </c>
      <c r="C55" s="84" t="s">
        <v>1279</v>
      </c>
      <c r="D55" s="97" t="s">
        <v>132</v>
      </c>
      <c r="E55" s="97" t="s">
        <v>357</v>
      </c>
      <c r="F55" s="84" t="s">
        <v>474</v>
      </c>
      <c r="G55" s="97" t="s">
        <v>418</v>
      </c>
      <c r="H55" s="97" t="s">
        <v>176</v>
      </c>
      <c r="I55" s="94">
        <v>1996.8488379999994</v>
      </c>
      <c r="J55" s="96">
        <v>222300</v>
      </c>
      <c r="K55" s="84"/>
      <c r="L55" s="94">
        <v>4438.9949666520006</v>
      </c>
      <c r="M55" s="95">
        <v>9.3452400392183448E-4</v>
      </c>
      <c r="N55" s="95">
        <f t="shared" si="1"/>
        <v>2.581128862575122E-2</v>
      </c>
      <c r="O55" s="95">
        <f>L55/'סכום נכסי הקרן'!$C$42</f>
        <v>3.3952384692054177E-3</v>
      </c>
    </row>
    <row r="56" spans="2:15">
      <c r="B56" s="87" t="s">
        <v>1280</v>
      </c>
      <c r="C56" s="84" t="s">
        <v>1281</v>
      </c>
      <c r="D56" s="97" t="s">
        <v>132</v>
      </c>
      <c r="E56" s="97" t="s">
        <v>357</v>
      </c>
      <c r="F56" s="84" t="s">
        <v>1282</v>
      </c>
      <c r="G56" s="97" t="s">
        <v>679</v>
      </c>
      <c r="H56" s="97" t="s">
        <v>176</v>
      </c>
      <c r="I56" s="94">
        <v>4836.1210459999993</v>
      </c>
      <c r="J56" s="96">
        <v>9180</v>
      </c>
      <c r="K56" s="84"/>
      <c r="L56" s="94">
        <v>443.95591202699984</v>
      </c>
      <c r="M56" s="95">
        <v>2.6964403506957402E-4</v>
      </c>
      <c r="N56" s="95">
        <f t="shared" si="1"/>
        <v>2.5814568992584882E-3</v>
      </c>
      <c r="O56" s="95">
        <f>L56/'סכום נכסי הקרן'!$C$42</f>
        <v>3.3956699713992154E-4</v>
      </c>
    </row>
    <row r="57" spans="2:15">
      <c r="B57" s="87" t="s">
        <v>1283</v>
      </c>
      <c r="C57" s="84" t="s">
        <v>1284</v>
      </c>
      <c r="D57" s="97" t="s">
        <v>132</v>
      </c>
      <c r="E57" s="97" t="s">
        <v>357</v>
      </c>
      <c r="F57" s="84" t="s">
        <v>1285</v>
      </c>
      <c r="G57" s="97" t="s">
        <v>168</v>
      </c>
      <c r="H57" s="97" t="s">
        <v>176</v>
      </c>
      <c r="I57" s="94">
        <v>3924.0258919999992</v>
      </c>
      <c r="J57" s="96">
        <v>23670</v>
      </c>
      <c r="K57" s="84"/>
      <c r="L57" s="94">
        <v>928.81692872499991</v>
      </c>
      <c r="M57" s="95">
        <v>7.422510358154567E-4</v>
      </c>
      <c r="N57" s="95">
        <f t="shared" si="1"/>
        <v>5.4007634628805458E-3</v>
      </c>
      <c r="O57" s="95">
        <f>L57/'סכום נכסי הקרן'!$C$42</f>
        <v>7.1042093783558287E-4</v>
      </c>
    </row>
    <row r="58" spans="2:15">
      <c r="B58" s="87" t="s">
        <v>1286</v>
      </c>
      <c r="C58" s="84" t="s">
        <v>1287</v>
      </c>
      <c r="D58" s="97" t="s">
        <v>132</v>
      </c>
      <c r="E58" s="97" t="s">
        <v>357</v>
      </c>
      <c r="F58" s="84" t="s">
        <v>1288</v>
      </c>
      <c r="G58" s="97" t="s">
        <v>899</v>
      </c>
      <c r="H58" s="97" t="s">
        <v>176</v>
      </c>
      <c r="I58" s="94">
        <v>7727.3577679999989</v>
      </c>
      <c r="J58" s="96">
        <v>6204</v>
      </c>
      <c r="K58" s="84"/>
      <c r="L58" s="94">
        <v>479.4052759029999</v>
      </c>
      <c r="M58" s="95">
        <v>5.5023201797630935E-4</v>
      </c>
      <c r="N58" s="95">
        <f t="shared" si="1"/>
        <v>2.7875832340429649E-3</v>
      </c>
      <c r="O58" s="95">
        <f>L58/'סכום נכסי הקרן'!$C$42</f>
        <v>3.6668102742039158E-4</v>
      </c>
    </row>
    <row r="59" spans="2:15">
      <c r="B59" s="87" t="s">
        <v>1289</v>
      </c>
      <c r="C59" s="84" t="s">
        <v>1290</v>
      </c>
      <c r="D59" s="97" t="s">
        <v>132</v>
      </c>
      <c r="E59" s="97" t="s">
        <v>357</v>
      </c>
      <c r="F59" s="84" t="s">
        <v>1291</v>
      </c>
      <c r="G59" s="97" t="s">
        <v>1292</v>
      </c>
      <c r="H59" s="97" t="s">
        <v>176</v>
      </c>
      <c r="I59" s="94">
        <v>2893.8169240000002</v>
      </c>
      <c r="J59" s="96">
        <v>24330</v>
      </c>
      <c r="K59" s="84"/>
      <c r="L59" s="94">
        <v>704.06565755399993</v>
      </c>
      <c r="M59" s="95">
        <v>4.2597375517707149E-4</v>
      </c>
      <c r="N59" s="95">
        <f t="shared" si="1"/>
        <v>4.0939091022020278E-3</v>
      </c>
      <c r="O59" s="95">
        <f>L59/'סכום נכסי הקרן'!$C$42</f>
        <v>5.3851622345422491E-4</v>
      </c>
    </row>
    <row r="60" spans="2:15">
      <c r="B60" s="87" t="s">
        <v>1293</v>
      </c>
      <c r="C60" s="84" t="s">
        <v>1294</v>
      </c>
      <c r="D60" s="97" t="s">
        <v>132</v>
      </c>
      <c r="E60" s="97" t="s">
        <v>357</v>
      </c>
      <c r="F60" s="84" t="s">
        <v>1295</v>
      </c>
      <c r="G60" s="97" t="s">
        <v>1292</v>
      </c>
      <c r="H60" s="97" t="s">
        <v>176</v>
      </c>
      <c r="I60" s="94">
        <v>10355.742713999998</v>
      </c>
      <c r="J60" s="96">
        <v>14190</v>
      </c>
      <c r="K60" s="84"/>
      <c r="L60" s="94">
        <v>1469.4798911309997</v>
      </c>
      <c r="M60" s="95">
        <v>4.6060986038272926E-4</v>
      </c>
      <c r="N60" s="95">
        <f t="shared" si="1"/>
        <v>8.5445398980316545E-3</v>
      </c>
      <c r="O60" s="95">
        <f>L60/'סכום נכסי הקרן'!$C$42</f>
        <v>1.1239559165021453E-3</v>
      </c>
    </row>
    <row r="61" spans="2:15">
      <c r="B61" s="87" t="s">
        <v>1296</v>
      </c>
      <c r="C61" s="84" t="s">
        <v>1297</v>
      </c>
      <c r="D61" s="97" t="s">
        <v>132</v>
      </c>
      <c r="E61" s="97" t="s">
        <v>357</v>
      </c>
      <c r="F61" s="84" t="s">
        <v>783</v>
      </c>
      <c r="G61" s="97" t="s">
        <v>169</v>
      </c>
      <c r="H61" s="97" t="s">
        <v>176</v>
      </c>
      <c r="I61" s="94">
        <v>55019.017499999987</v>
      </c>
      <c r="J61" s="96">
        <v>1327</v>
      </c>
      <c r="K61" s="84"/>
      <c r="L61" s="94">
        <v>730.10236222499998</v>
      </c>
      <c r="M61" s="95">
        <v>2.7509508749999992E-4</v>
      </c>
      <c r="N61" s="95">
        <f t="shared" si="1"/>
        <v>4.2453039346303911E-3</v>
      </c>
      <c r="O61" s="95">
        <f>L61/'סכום נכסי הקרן'!$C$42</f>
        <v>5.5843082619075248E-4</v>
      </c>
    </row>
    <row r="62" spans="2:15">
      <c r="B62" s="87" t="s">
        <v>1298</v>
      </c>
      <c r="C62" s="84" t="s">
        <v>1299</v>
      </c>
      <c r="D62" s="97" t="s">
        <v>132</v>
      </c>
      <c r="E62" s="97" t="s">
        <v>357</v>
      </c>
      <c r="F62" s="84" t="s">
        <v>937</v>
      </c>
      <c r="G62" s="97" t="s">
        <v>158</v>
      </c>
      <c r="H62" s="97" t="s">
        <v>176</v>
      </c>
      <c r="I62" s="94">
        <v>5159898.1671109991</v>
      </c>
      <c r="J62" s="96">
        <v>61</v>
      </c>
      <c r="K62" s="84"/>
      <c r="L62" s="94">
        <v>3147.5378819219995</v>
      </c>
      <c r="M62" s="95">
        <v>9.9594360034009621E-4</v>
      </c>
      <c r="N62" s="95">
        <f t="shared" si="1"/>
        <v>1.8301892509702284E-2</v>
      </c>
      <c r="O62" s="95">
        <f>L62/'סכום נכסי הקרן'!$C$42</f>
        <v>2.4074462305694031E-3</v>
      </c>
    </row>
    <row r="63" spans="2:15">
      <c r="B63" s="87" t="s">
        <v>1300</v>
      </c>
      <c r="C63" s="84" t="s">
        <v>1301</v>
      </c>
      <c r="D63" s="97" t="s">
        <v>132</v>
      </c>
      <c r="E63" s="97" t="s">
        <v>357</v>
      </c>
      <c r="F63" s="84" t="s">
        <v>496</v>
      </c>
      <c r="G63" s="97" t="s">
        <v>418</v>
      </c>
      <c r="H63" s="97" t="s">
        <v>176</v>
      </c>
      <c r="I63" s="94">
        <v>886.1792989999999</v>
      </c>
      <c r="J63" s="96">
        <v>71100</v>
      </c>
      <c r="K63" s="84"/>
      <c r="L63" s="94">
        <v>630.07348174899994</v>
      </c>
      <c r="M63" s="95">
        <v>1.6398896259291442E-4</v>
      </c>
      <c r="N63" s="95">
        <f t="shared" si="1"/>
        <v>3.6636690546016527E-3</v>
      </c>
      <c r="O63" s="95">
        <f>L63/'סכום נכסי הקרן'!$C$42</f>
        <v>4.8192208815994156E-4</v>
      </c>
    </row>
    <row r="64" spans="2:15">
      <c r="B64" s="87" t="s">
        <v>1302</v>
      </c>
      <c r="C64" s="84" t="s">
        <v>1303</v>
      </c>
      <c r="D64" s="97" t="s">
        <v>132</v>
      </c>
      <c r="E64" s="97" t="s">
        <v>357</v>
      </c>
      <c r="F64" s="84" t="s">
        <v>1304</v>
      </c>
      <c r="G64" s="97" t="s">
        <v>485</v>
      </c>
      <c r="H64" s="97" t="s">
        <v>176</v>
      </c>
      <c r="I64" s="94">
        <v>15392.733639999999</v>
      </c>
      <c r="J64" s="96">
        <v>5260</v>
      </c>
      <c r="K64" s="84"/>
      <c r="L64" s="94">
        <v>809.65778946299986</v>
      </c>
      <c r="M64" s="95">
        <v>2.7695299438183936E-4</v>
      </c>
      <c r="N64" s="95">
        <f t="shared" si="1"/>
        <v>4.707892450637137E-3</v>
      </c>
      <c r="O64" s="95">
        <f>L64/'סכום נכסי הקרן'!$C$42</f>
        <v>6.1928010604390201E-4</v>
      </c>
    </row>
    <row r="65" spans="2:15">
      <c r="B65" s="87" t="s">
        <v>1305</v>
      </c>
      <c r="C65" s="84" t="s">
        <v>1306</v>
      </c>
      <c r="D65" s="97" t="s">
        <v>132</v>
      </c>
      <c r="E65" s="97" t="s">
        <v>357</v>
      </c>
      <c r="F65" s="84" t="s">
        <v>1307</v>
      </c>
      <c r="G65" s="97" t="s">
        <v>1292</v>
      </c>
      <c r="H65" s="97" t="s">
        <v>176</v>
      </c>
      <c r="I65" s="94">
        <v>31811.907381999994</v>
      </c>
      <c r="J65" s="96">
        <v>5922</v>
      </c>
      <c r="K65" s="84"/>
      <c r="L65" s="94">
        <v>1883.9011551709998</v>
      </c>
      <c r="M65" s="95">
        <v>5.1238839098350351E-4</v>
      </c>
      <c r="N65" s="95">
        <f t="shared" si="1"/>
        <v>1.0954262580563293E-2</v>
      </c>
      <c r="O65" s="95">
        <f>L65/'סכום נכסי הקרן'!$C$42</f>
        <v>1.4409328513029034E-3</v>
      </c>
    </row>
    <row r="66" spans="2:15">
      <c r="B66" s="87" t="s">
        <v>1308</v>
      </c>
      <c r="C66" s="84" t="s">
        <v>1309</v>
      </c>
      <c r="D66" s="97" t="s">
        <v>132</v>
      </c>
      <c r="E66" s="97" t="s">
        <v>357</v>
      </c>
      <c r="F66" s="84" t="s">
        <v>1310</v>
      </c>
      <c r="G66" s="97" t="s">
        <v>1277</v>
      </c>
      <c r="H66" s="97" t="s">
        <v>176</v>
      </c>
      <c r="I66" s="94">
        <v>57089.899359000003</v>
      </c>
      <c r="J66" s="96">
        <v>2962</v>
      </c>
      <c r="K66" s="84"/>
      <c r="L66" s="94">
        <v>1691.0028189999996</v>
      </c>
      <c r="M66" s="95">
        <v>5.3026068929274165E-4</v>
      </c>
      <c r="N66" s="95">
        <f t="shared" si="1"/>
        <v>9.8326225093892262E-3</v>
      </c>
      <c r="O66" s="95">
        <f>L66/'סכום נכסי הקרן'!$C$42</f>
        <v>1.2933913792954532E-3</v>
      </c>
    </row>
    <row r="67" spans="2:15">
      <c r="B67" s="87" t="s">
        <v>1311</v>
      </c>
      <c r="C67" s="84" t="s">
        <v>1312</v>
      </c>
      <c r="D67" s="97" t="s">
        <v>132</v>
      </c>
      <c r="E67" s="97" t="s">
        <v>357</v>
      </c>
      <c r="F67" s="84" t="s">
        <v>612</v>
      </c>
      <c r="G67" s="97" t="s">
        <v>485</v>
      </c>
      <c r="H67" s="97" t="s">
        <v>176</v>
      </c>
      <c r="I67" s="94">
        <v>14193.907318999998</v>
      </c>
      <c r="J67" s="96">
        <v>5255</v>
      </c>
      <c r="K67" s="84"/>
      <c r="L67" s="94">
        <v>745.88982961599993</v>
      </c>
      <c r="M67" s="95">
        <v>2.2433181814855623E-4</v>
      </c>
      <c r="N67" s="95">
        <f t="shared" si="1"/>
        <v>4.337102839688866E-3</v>
      </c>
      <c r="O67" s="95">
        <f>L67/'סכום נכסי הקרן'!$C$42</f>
        <v>5.7050613085316731E-4</v>
      </c>
    </row>
    <row r="68" spans="2:15">
      <c r="B68" s="87" t="s">
        <v>1313</v>
      </c>
      <c r="C68" s="84" t="s">
        <v>1314</v>
      </c>
      <c r="D68" s="97" t="s">
        <v>132</v>
      </c>
      <c r="E68" s="97" t="s">
        <v>357</v>
      </c>
      <c r="F68" s="84" t="s">
        <v>1315</v>
      </c>
      <c r="G68" s="97" t="s">
        <v>1211</v>
      </c>
      <c r="H68" s="97" t="s">
        <v>176</v>
      </c>
      <c r="I68" s="94">
        <v>1490.4145919999999</v>
      </c>
      <c r="J68" s="96">
        <v>11240</v>
      </c>
      <c r="K68" s="84"/>
      <c r="L68" s="94">
        <v>167.52260012699998</v>
      </c>
      <c r="M68" s="95">
        <v>5.3751821355277013E-5</v>
      </c>
      <c r="N68" s="95">
        <f t="shared" si="1"/>
        <v>9.7408855285897118E-4</v>
      </c>
      <c r="O68" s="95">
        <f>L68/'סכום נכסי הקרן'!$C$42</f>
        <v>1.281324220201795E-4</v>
      </c>
    </row>
    <row r="69" spans="2:15">
      <c r="B69" s="87" t="s">
        <v>1316</v>
      </c>
      <c r="C69" s="84" t="s">
        <v>1317</v>
      </c>
      <c r="D69" s="97" t="s">
        <v>132</v>
      </c>
      <c r="E69" s="97" t="s">
        <v>357</v>
      </c>
      <c r="F69" s="84" t="s">
        <v>1318</v>
      </c>
      <c r="G69" s="97" t="s">
        <v>158</v>
      </c>
      <c r="H69" s="97" t="s">
        <v>176</v>
      </c>
      <c r="I69" s="94">
        <v>41305.110507999991</v>
      </c>
      <c r="J69" s="96">
        <v>1935</v>
      </c>
      <c r="K69" s="84"/>
      <c r="L69" s="94">
        <v>799.2538883499999</v>
      </c>
      <c r="M69" s="95">
        <v>4.2071784639485332E-4</v>
      </c>
      <c r="N69" s="95">
        <f t="shared" si="1"/>
        <v>4.6473972041953613E-3</v>
      </c>
      <c r="O69" s="95">
        <f>L69/'סכום נכסי הקרן'!$C$42</f>
        <v>6.1132251078776037E-4</v>
      </c>
    </row>
    <row r="70" spans="2:15">
      <c r="B70" s="87" t="s">
        <v>1319</v>
      </c>
      <c r="C70" s="84" t="s">
        <v>1320</v>
      </c>
      <c r="D70" s="97" t="s">
        <v>132</v>
      </c>
      <c r="E70" s="97" t="s">
        <v>357</v>
      </c>
      <c r="F70" s="84" t="s">
        <v>706</v>
      </c>
      <c r="G70" s="97" t="s">
        <v>203</v>
      </c>
      <c r="H70" s="97" t="s">
        <v>176</v>
      </c>
      <c r="I70" s="94">
        <v>13073.612613999998</v>
      </c>
      <c r="J70" s="96">
        <v>977.5</v>
      </c>
      <c r="K70" s="84"/>
      <c r="L70" s="94">
        <v>127.79456333699997</v>
      </c>
      <c r="M70" s="95">
        <v>1.125127421960389E-4</v>
      </c>
      <c r="N70" s="95">
        <f t="shared" si="1"/>
        <v>7.430831491978449E-4</v>
      </c>
      <c r="O70" s="95">
        <f>L70/'סכום נכסי הקרן'!$C$42</f>
        <v>9.7745778235099783E-5</v>
      </c>
    </row>
    <row r="71" spans="2:15">
      <c r="B71" s="87" t="s">
        <v>1321</v>
      </c>
      <c r="C71" s="84" t="s">
        <v>1322</v>
      </c>
      <c r="D71" s="97" t="s">
        <v>132</v>
      </c>
      <c r="E71" s="97" t="s">
        <v>357</v>
      </c>
      <c r="F71" s="84" t="s">
        <v>1323</v>
      </c>
      <c r="G71" s="97" t="s">
        <v>163</v>
      </c>
      <c r="H71" s="97" t="s">
        <v>176</v>
      </c>
      <c r="I71" s="94">
        <v>5335.3206069999987</v>
      </c>
      <c r="J71" s="96">
        <v>8115</v>
      </c>
      <c r="K71" s="84"/>
      <c r="L71" s="94">
        <v>432.96126729699995</v>
      </c>
      <c r="M71" s="95">
        <v>4.8975429553422319E-4</v>
      </c>
      <c r="N71" s="95">
        <f t="shared" si="1"/>
        <v>2.5175266739269511E-3</v>
      </c>
      <c r="O71" s="95">
        <f>L71/'סכום נכסי הקרן'!$C$42</f>
        <v>3.311575618909564E-4</v>
      </c>
    </row>
    <row r="72" spans="2:15">
      <c r="B72" s="87" t="s">
        <v>1324</v>
      </c>
      <c r="C72" s="84" t="s">
        <v>1325</v>
      </c>
      <c r="D72" s="97" t="s">
        <v>132</v>
      </c>
      <c r="E72" s="97" t="s">
        <v>357</v>
      </c>
      <c r="F72" s="84" t="s">
        <v>1326</v>
      </c>
      <c r="G72" s="97" t="s">
        <v>538</v>
      </c>
      <c r="H72" s="97" t="s">
        <v>176</v>
      </c>
      <c r="I72" s="94">
        <v>3383.707519999999</v>
      </c>
      <c r="J72" s="96">
        <v>15690</v>
      </c>
      <c r="K72" s="84"/>
      <c r="L72" s="94">
        <v>530.90370995099988</v>
      </c>
      <c r="M72" s="95">
        <v>3.5439081143553769E-4</v>
      </c>
      <c r="N72" s="95">
        <f t="shared" si="1"/>
        <v>3.0870296075966811E-3</v>
      </c>
      <c r="O72" s="95">
        <f>L72/'סכום נכסי הקרן'!$C$42</f>
        <v>4.0607045356238228E-4</v>
      </c>
    </row>
    <row r="73" spans="2:15">
      <c r="B73" s="87" t="s">
        <v>1327</v>
      </c>
      <c r="C73" s="84" t="s">
        <v>1328</v>
      </c>
      <c r="D73" s="97" t="s">
        <v>132</v>
      </c>
      <c r="E73" s="97" t="s">
        <v>357</v>
      </c>
      <c r="F73" s="84" t="s">
        <v>888</v>
      </c>
      <c r="G73" s="97" t="s">
        <v>203</v>
      </c>
      <c r="H73" s="97" t="s">
        <v>176</v>
      </c>
      <c r="I73" s="94">
        <v>31975.079874999992</v>
      </c>
      <c r="J73" s="96">
        <v>1695</v>
      </c>
      <c r="K73" s="84"/>
      <c r="L73" s="94">
        <v>541.97760388499989</v>
      </c>
      <c r="M73" s="95">
        <v>1.9500759527528907E-4</v>
      </c>
      <c r="N73" s="95">
        <f t="shared" si="1"/>
        <v>3.1514206408573046E-3</v>
      </c>
      <c r="O73" s="95">
        <f>L73/'סכום נכסי הקרן'!$C$42</f>
        <v>4.1454050387130956E-4</v>
      </c>
    </row>
    <row r="74" spans="2:15">
      <c r="B74" s="87" t="s">
        <v>1329</v>
      </c>
      <c r="C74" s="84" t="s">
        <v>1330</v>
      </c>
      <c r="D74" s="97" t="s">
        <v>132</v>
      </c>
      <c r="E74" s="97" t="s">
        <v>357</v>
      </c>
      <c r="F74" s="84" t="s">
        <v>1331</v>
      </c>
      <c r="G74" s="97" t="s">
        <v>899</v>
      </c>
      <c r="H74" s="97" t="s">
        <v>176</v>
      </c>
      <c r="I74" s="94">
        <v>829.75002399999994</v>
      </c>
      <c r="J74" s="96">
        <v>29320</v>
      </c>
      <c r="K74" s="84"/>
      <c r="L74" s="94">
        <v>243.28270708099996</v>
      </c>
      <c r="M74" s="95">
        <v>3.5680960149991181E-4</v>
      </c>
      <c r="N74" s="95">
        <f t="shared" si="1"/>
        <v>1.4146085357825688E-3</v>
      </c>
      <c r="O74" s="95">
        <f>L74/'סכום נכסי הקרן'!$C$42</f>
        <v>1.8607878859498595E-4</v>
      </c>
    </row>
    <row r="75" spans="2:15">
      <c r="B75" s="87" t="s">
        <v>1332</v>
      </c>
      <c r="C75" s="84" t="s">
        <v>1333</v>
      </c>
      <c r="D75" s="97" t="s">
        <v>132</v>
      </c>
      <c r="E75" s="97" t="s">
        <v>357</v>
      </c>
      <c r="F75" s="84" t="s">
        <v>1334</v>
      </c>
      <c r="G75" s="97" t="s">
        <v>1335</v>
      </c>
      <c r="H75" s="97" t="s">
        <v>176</v>
      </c>
      <c r="I75" s="94">
        <v>7675.3110419999994</v>
      </c>
      <c r="J75" s="96">
        <v>1790</v>
      </c>
      <c r="K75" s="84"/>
      <c r="L75" s="94">
        <v>137.38806764999998</v>
      </c>
      <c r="M75" s="95">
        <v>1.9060795667933617E-4</v>
      </c>
      <c r="N75" s="95">
        <f t="shared" si="1"/>
        <v>7.9886620608695736E-4</v>
      </c>
      <c r="O75" s="95">
        <f>L75/'סכום נכסי הקרן'!$C$42</f>
        <v>1.0508352814080704E-4</v>
      </c>
    </row>
    <row r="76" spans="2:15">
      <c r="B76" s="87" t="s">
        <v>1336</v>
      </c>
      <c r="C76" s="84" t="s">
        <v>1337</v>
      </c>
      <c r="D76" s="97" t="s">
        <v>132</v>
      </c>
      <c r="E76" s="97" t="s">
        <v>357</v>
      </c>
      <c r="F76" s="84" t="s">
        <v>1338</v>
      </c>
      <c r="G76" s="97" t="s">
        <v>1211</v>
      </c>
      <c r="H76" s="97" t="s">
        <v>176</v>
      </c>
      <c r="I76" s="94">
        <v>758.88299999999992</v>
      </c>
      <c r="J76" s="96">
        <v>3597</v>
      </c>
      <c r="K76" s="84"/>
      <c r="L76" s="94">
        <v>27.297021509999993</v>
      </c>
      <c r="M76" s="95">
        <v>1.9746516082556285E-5</v>
      </c>
      <c r="N76" s="95">
        <f t="shared" si="1"/>
        <v>1.5872315830746576E-4</v>
      </c>
      <c r="O76" s="95">
        <f>L76/'סכום נכסי הקרן'!$C$42</f>
        <v>2.0878576844925148E-5</v>
      </c>
    </row>
    <row r="77" spans="2:15">
      <c r="B77" s="87" t="s">
        <v>1339</v>
      </c>
      <c r="C77" s="84" t="s">
        <v>1340</v>
      </c>
      <c r="D77" s="97" t="s">
        <v>132</v>
      </c>
      <c r="E77" s="97" t="s">
        <v>357</v>
      </c>
      <c r="F77" s="84" t="s">
        <v>1341</v>
      </c>
      <c r="G77" s="97" t="s">
        <v>765</v>
      </c>
      <c r="H77" s="97" t="s">
        <v>176</v>
      </c>
      <c r="I77" s="94">
        <v>5467.0247520000003</v>
      </c>
      <c r="J77" s="96">
        <v>9451</v>
      </c>
      <c r="K77" s="84"/>
      <c r="L77" s="94">
        <v>516.68850932299995</v>
      </c>
      <c r="M77" s="95">
        <v>4.3466586947807102E-4</v>
      </c>
      <c r="N77" s="95">
        <f t="shared" si="1"/>
        <v>3.00437291412469E-3</v>
      </c>
      <c r="O77" s="95">
        <f>L77/'סכום נכסי הקרן'!$C$42</f>
        <v>3.9519772304967793E-4</v>
      </c>
    </row>
    <row r="78" spans="2:15">
      <c r="B78" s="87" t="s">
        <v>1342</v>
      </c>
      <c r="C78" s="84" t="s">
        <v>1343</v>
      </c>
      <c r="D78" s="97" t="s">
        <v>132</v>
      </c>
      <c r="E78" s="97" t="s">
        <v>357</v>
      </c>
      <c r="F78" s="84" t="s">
        <v>1344</v>
      </c>
      <c r="G78" s="97" t="s">
        <v>1335</v>
      </c>
      <c r="H78" s="97" t="s">
        <v>176</v>
      </c>
      <c r="I78" s="94">
        <v>31646.970485999995</v>
      </c>
      <c r="J78" s="96">
        <v>261.60000000000002</v>
      </c>
      <c r="K78" s="84"/>
      <c r="L78" s="94">
        <v>82.788474791999974</v>
      </c>
      <c r="M78" s="95">
        <v>1.1155597806438073E-4</v>
      </c>
      <c r="N78" s="95">
        <f t="shared" si="1"/>
        <v>4.8138761899829902E-4</v>
      </c>
      <c r="O78" s="95">
        <f>L78/'סכום נכסי הקרן'!$C$42</f>
        <v>6.3322129565883197E-5</v>
      </c>
    </row>
    <row r="79" spans="2:15">
      <c r="B79" s="87" t="s">
        <v>1345</v>
      </c>
      <c r="C79" s="84" t="s">
        <v>1346</v>
      </c>
      <c r="D79" s="97" t="s">
        <v>132</v>
      </c>
      <c r="E79" s="97" t="s">
        <v>357</v>
      </c>
      <c r="F79" s="84" t="s">
        <v>527</v>
      </c>
      <c r="G79" s="97" t="s">
        <v>418</v>
      </c>
      <c r="H79" s="97" t="s">
        <v>176</v>
      </c>
      <c r="I79" s="94">
        <v>57369.006217999995</v>
      </c>
      <c r="J79" s="96">
        <v>2190</v>
      </c>
      <c r="K79" s="84"/>
      <c r="L79" s="94">
        <v>1256.3812361729997</v>
      </c>
      <c r="M79" s="95">
        <v>3.221256821425667E-4</v>
      </c>
      <c r="N79" s="95">
        <f t="shared" si="1"/>
        <v>7.3054416493961508E-3</v>
      </c>
      <c r="O79" s="95">
        <f>L79/'סכום נכסי הקרן'!$C$42</f>
        <v>9.6096389770401844E-4</v>
      </c>
    </row>
    <row r="80" spans="2:15">
      <c r="B80" s="87" t="s">
        <v>1347</v>
      </c>
      <c r="C80" s="84" t="s">
        <v>1348</v>
      </c>
      <c r="D80" s="97" t="s">
        <v>132</v>
      </c>
      <c r="E80" s="97" t="s">
        <v>357</v>
      </c>
      <c r="F80" s="84" t="s">
        <v>1349</v>
      </c>
      <c r="G80" s="97" t="s">
        <v>163</v>
      </c>
      <c r="H80" s="97" t="s">
        <v>176</v>
      </c>
      <c r="I80" s="94">
        <v>2725.1298809999994</v>
      </c>
      <c r="J80" s="96">
        <v>19680</v>
      </c>
      <c r="K80" s="84"/>
      <c r="L80" s="94">
        <v>536.30556056599994</v>
      </c>
      <c r="M80" s="95">
        <v>1.9782319782763456E-4</v>
      </c>
      <c r="N80" s="95">
        <f t="shared" si="1"/>
        <v>3.1184395835899899E-3</v>
      </c>
      <c r="O80" s="95">
        <f>L80/'סכום נכסי הקרן'!$C$42</f>
        <v>4.1020214804519495E-4</v>
      </c>
    </row>
    <row r="81" spans="2:15">
      <c r="B81" s="87" t="s">
        <v>1350</v>
      </c>
      <c r="C81" s="84" t="s">
        <v>1351</v>
      </c>
      <c r="D81" s="97" t="s">
        <v>132</v>
      </c>
      <c r="E81" s="97" t="s">
        <v>357</v>
      </c>
      <c r="F81" s="84" t="s">
        <v>1352</v>
      </c>
      <c r="G81" s="97" t="s">
        <v>158</v>
      </c>
      <c r="H81" s="97" t="s">
        <v>176</v>
      </c>
      <c r="I81" s="94">
        <v>393921.20297299995</v>
      </c>
      <c r="J81" s="96">
        <v>228.2</v>
      </c>
      <c r="K81" s="84"/>
      <c r="L81" s="94">
        <v>898.92818517099977</v>
      </c>
      <c r="M81" s="95">
        <v>3.5052069014398054E-4</v>
      </c>
      <c r="N81" s="95">
        <f t="shared" si="1"/>
        <v>5.2269702974615685E-3</v>
      </c>
      <c r="O81" s="95">
        <f>L81/'סכום נכסי הקרן'!$C$42</f>
        <v>6.8756003966536153E-4</v>
      </c>
    </row>
    <row r="82" spans="2:15">
      <c r="B82" s="87" t="s">
        <v>1353</v>
      </c>
      <c r="C82" s="84" t="s">
        <v>1354</v>
      </c>
      <c r="D82" s="97" t="s">
        <v>132</v>
      </c>
      <c r="E82" s="97" t="s">
        <v>357</v>
      </c>
      <c r="F82" s="84" t="s">
        <v>940</v>
      </c>
      <c r="G82" s="97" t="s">
        <v>158</v>
      </c>
      <c r="H82" s="97" t="s">
        <v>176</v>
      </c>
      <c r="I82" s="94">
        <v>41994.947297999992</v>
      </c>
      <c r="J82" s="96">
        <v>891.3</v>
      </c>
      <c r="K82" s="84"/>
      <c r="L82" s="94">
        <v>374.30096524399994</v>
      </c>
      <c r="M82" s="95">
        <v>4.7454290029142241E-4</v>
      </c>
      <c r="N82" s="95">
        <f t="shared" si="1"/>
        <v>2.1764364049497594E-3</v>
      </c>
      <c r="O82" s="95">
        <f>L82/'סכום נכסי הקרן'!$C$42</f>
        <v>2.8629026295464539E-4</v>
      </c>
    </row>
    <row r="83" spans="2:15">
      <c r="B83" s="83"/>
      <c r="C83" s="84"/>
      <c r="D83" s="84"/>
      <c r="E83" s="84"/>
      <c r="F83" s="84"/>
      <c r="G83" s="84"/>
      <c r="H83" s="84"/>
      <c r="I83" s="94"/>
      <c r="J83" s="96"/>
      <c r="K83" s="84"/>
      <c r="L83" s="84"/>
      <c r="M83" s="84"/>
      <c r="N83" s="95"/>
      <c r="O83" s="84"/>
    </row>
    <row r="84" spans="2:15">
      <c r="B84" s="102" t="s">
        <v>31</v>
      </c>
      <c r="C84" s="82"/>
      <c r="D84" s="82"/>
      <c r="E84" s="82"/>
      <c r="F84" s="82"/>
      <c r="G84" s="82"/>
      <c r="H84" s="82"/>
      <c r="I84" s="91"/>
      <c r="J84" s="93"/>
      <c r="K84" s="82"/>
      <c r="L84" s="91">
        <v>4902.4178445570005</v>
      </c>
      <c r="M84" s="82"/>
      <c r="N84" s="92">
        <f t="shared" ref="N84:N121" si="2">L84/$L$11</f>
        <v>2.8505939497681338E-2</v>
      </c>
      <c r="O84" s="92">
        <f>L84/'סכום נכסי הקרן'!$C$42</f>
        <v>3.749695096075545E-3</v>
      </c>
    </row>
    <row r="85" spans="2:15">
      <c r="B85" s="87" t="s">
        <v>1355</v>
      </c>
      <c r="C85" s="84" t="s">
        <v>1356</v>
      </c>
      <c r="D85" s="97" t="s">
        <v>132</v>
      </c>
      <c r="E85" s="97" t="s">
        <v>357</v>
      </c>
      <c r="F85" s="84" t="s">
        <v>1357</v>
      </c>
      <c r="G85" s="97" t="s">
        <v>1277</v>
      </c>
      <c r="H85" s="97" t="s">
        <v>176</v>
      </c>
      <c r="I85" s="94">
        <v>2111.9081489999999</v>
      </c>
      <c r="J85" s="96">
        <v>2980</v>
      </c>
      <c r="K85" s="84"/>
      <c r="L85" s="94">
        <v>62.93486283299999</v>
      </c>
      <c r="M85" s="95">
        <v>4.3046577709382195E-4</v>
      </c>
      <c r="N85" s="95">
        <f t="shared" si="2"/>
        <v>3.6594542715370792E-4</v>
      </c>
      <c r="O85" s="95">
        <f>L85/'סכום נכסי הקרן'!$C$42</f>
        <v>4.8136767207449596E-5</v>
      </c>
    </row>
    <row r="86" spans="2:15">
      <c r="B86" s="87" t="s">
        <v>1358</v>
      </c>
      <c r="C86" s="84" t="s">
        <v>1359</v>
      </c>
      <c r="D86" s="97" t="s">
        <v>132</v>
      </c>
      <c r="E86" s="97" t="s">
        <v>357</v>
      </c>
      <c r="F86" s="84" t="s">
        <v>1360</v>
      </c>
      <c r="G86" s="97" t="s">
        <v>168</v>
      </c>
      <c r="H86" s="97" t="s">
        <v>176</v>
      </c>
      <c r="I86" s="94">
        <v>27604.900343000001</v>
      </c>
      <c r="J86" s="96">
        <v>351.7</v>
      </c>
      <c r="K86" s="84"/>
      <c r="L86" s="94">
        <v>97.086434519000008</v>
      </c>
      <c r="M86" s="95">
        <v>5.0201772286266621E-4</v>
      </c>
      <c r="N86" s="95">
        <f t="shared" si="2"/>
        <v>5.6452552927876748E-4</v>
      </c>
      <c r="O86" s="95">
        <f>L86/'סכום נכסי הקרן'!$C$42</f>
        <v>7.4258159739594822E-5</v>
      </c>
    </row>
    <row r="87" spans="2:15">
      <c r="B87" s="87" t="s">
        <v>1361</v>
      </c>
      <c r="C87" s="84" t="s">
        <v>1362</v>
      </c>
      <c r="D87" s="97" t="s">
        <v>132</v>
      </c>
      <c r="E87" s="97" t="s">
        <v>357</v>
      </c>
      <c r="F87" s="84" t="s">
        <v>1363</v>
      </c>
      <c r="G87" s="97" t="s">
        <v>168</v>
      </c>
      <c r="H87" s="97" t="s">
        <v>176</v>
      </c>
      <c r="I87" s="94">
        <v>8786.9924249999985</v>
      </c>
      <c r="J87" s="96">
        <v>1739</v>
      </c>
      <c r="K87" s="84"/>
      <c r="L87" s="94">
        <v>152.80579826299999</v>
      </c>
      <c r="M87" s="95">
        <v>6.619328988392095E-4</v>
      </c>
      <c r="N87" s="95">
        <f t="shared" si="2"/>
        <v>8.8851521398082491E-4</v>
      </c>
      <c r="O87" s="95">
        <f>L87/'סכום נכסי הקרן'!$C$42</f>
        <v>1.1687603353411343E-4</v>
      </c>
    </row>
    <row r="88" spans="2:15">
      <c r="B88" s="87" t="s">
        <v>1364</v>
      </c>
      <c r="C88" s="84" t="s">
        <v>1365</v>
      </c>
      <c r="D88" s="97" t="s">
        <v>132</v>
      </c>
      <c r="E88" s="97" t="s">
        <v>357</v>
      </c>
      <c r="F88" s="84" t="s">
        <v>1366</v>
      </c>
      <c r="G88" s="97" t="s">
        <v>163</v>
      </c>
      <c r="H88" s="97" t="s">
        <v>176</v>
      </c>
      <c r="I88" s="94">
        <v>948.78714699999978</v>
      </c>
      <c r="J88" s="96">
        <v>7548</v>
      </c>
      <c r="K88" s="84"/>
      <c r="L88" s="94">
        <v>71.614453834999992</v>
      </c>
      <c r="M88" s="95">
        <v>9.4547797409068234E-5</v>
      </c>
      <c r="N88" s="95">
        <f t="shared" si="2"/>
        <v>4.1641438019130627E-4</v>
      </c>
      <c r="O88" s="95">
        <f>L88/'סכום נכסי הקרן'!$C$42</f>
        <v>5.4775495452997947E-5</v>
      </c>
    </row>
    <row r="89" spans="2:15">
      <c r="B89" s="87" t="s">
        <v>1367</v>
      </c>
      <c r="C89" s="84" t="s">
        <v>1368</v>
      </c>
      <c r="D89" s="97" t="s">
        <v>132</v>
      </c>
      <c r="E89" s="97" t="s">
        <v>357</v>
      </c>
      <c r="F89" s="84" t="s">
        <v>1369</v>
      </c>
      <c r="G89" s="97" t="s">
        <v>1370</v>
      </c>
      <c r="H89" s="97" t="s">
        <v>176</v>
      </c>
      <c r="I89" s="94">
        <v>129614.92710299998</v>
      </c>
      <c r="J89" s="96">
        <v>104.8</v>
      </c>
      <c r="K89" s="84"/>
      <c r="L89" s="94">
        <v>135.83644357899999</v>
      </c>
      <c r="M89" s="95">
        <v>3.8806549186024122E-4</v>
      </c>
      <c r="N89" s="95">
        <f t="shared" si="2"/>
        <v>7.8984402493196269E-4</v>
      </c>
      <c r="O89" s="95">
        <f>L89/'סכום נכסי הקרן'!$C$42</f>
        <v>1.0389674289433094E-4</v>
      </c>
    </row>
    <row r="90" spans="2:15">
      <c r="B90" s="87" t="s">
        <v>1371</v>
      </c>
      <c r="C90" s="84" t="s">
        <v>1372</v>
      </c>
      <c r="D90" s="97" t="s">
        <v>132</v>
      </c>
      <c r="E90" s="97" t="s">
        <v>357</v>
      </c>
      <c r="F90" s="84" t="s">
        <v>1373</v>
      </c>
      <c r="G90" s="97" t="s">
        <v>1270</v>
      </c>
      <c r="H90" s="97" t="s">
        <v>176</v>
      </c>
      <c r="I90" s="94">
        <v>13830.939903999997</v>
      </c>
      <c r="J90" s="96">
        <v>280</v>
      </c>
      <c r="K90" s="84"/>
      <c r="L90" s="94">
        <v>38.726631731999994</v>
      </c>
      <c r="M90" s="95">
        <v>7.1650516283817457E-4</v>
      </c>
      <c r="N90" s="95">
        <f t="shared" si="2"/>
        <v>2.2518256421717432E-4</v>
      </c>
      <c r="O90" s="95">
        <f>L90/'סכום נכסי הקרן'!$C$42</f>
        <v>2.9620702620081526E-5</v>
      </c>
    </row>
    <row r="91" spans="2:15">
      <c r="B91" s="87" t="s">
        <v>1374</v>
      </c>
      <c r="C91" s="84" t="s">
        <v>1375</v>
      </c>
      <c r="D91" s="97" t="s">
        <v>132</v>
      </c>
      <c r="E91" s="97" t="s">
        <v>357</v>
      </c>
      <c r="F91" s="84" t="s">
        <v>1376</v>
      </c>
      <c r="G91" s="97" t="s">
        <v>201</v>
      </c>
      <c r="H91" s="97" t="s">
        <v>176</v>
      </c>
      <c r="I91" s="94">
        <v>8301.2926329999973</v>
      </c>
      <c r="J91" s="96">
        <v>517.9</v>
      </c>
      <c r="K91" s="84"/>
      <c r="L91" s="94">
        <v>42.992394527999991</v>
      </c>
      <c r="M91" s="95">
        <v>1.9275984242780875E-4</v>
      </c>
      <c r="N91" s="95">
        <f t="shared" si="2"/>
        <v>2.4998656502449925E-4</v>
      </c>
      <c r="O91" s="95">
        <f>L91/'סכום נכסי הקרן'!$C$42</f>
        <v>3.288344160813857E-5</v>
      </c>
    </row>
    <row r="92" spans="2:15">
      <c r="B92" s="87" t="s">
        <v>1377</v>
      </c>
      <c r="C92" s="84" t="s">
        <v>1378</v>
      </c>
      <c r="D92" s="97" t="s">
        <v>132</v>
      </c>
      <c r="E92" s="97" t="s">
        <v>357</v>
      </c>
      <c r="F92" s="84" t="s">
        <v>1379</v>
      </c>
      <c r="G92" s="97" t="s">
        <v>734</v>
      </c>
      <c r="H92" s="97" t="s">
        <v>176</v>
      </c>
      <c r="I92" s="94">
        <v>8702.2315170000002</v>
      </c>
      <c r="J92" s="96">
        <v>1405</v>
      </c>
      <c r="K92" s="84"/>
      <c r="L92" s="94">
        <v>122.26635282099998</v>
      </c>
      <c r="M92" s="95">
        <v>3.1086310538193244E-4</v>
      </c>
      <c r="N92" s="95">
        <f t="shared" si="2"/>
        <v>7.1093843214266675E-4</v>
      </c>
      <c r="O92" s="95">
        <f>L92/'סכום נכסי הקרן'!$C$42</f>
        <v>9.3517435299188411E-5</v>
      </c>
    </row>
    <row r="93" spans="2:15">
      <c r="B93" s="87" t="s">
        <v>1380</v>
      </c>
      <c r="C93" s="84" t="s">
        <v>1381</v>
      </c>
      <c r="D93" s="97" t="s">
        <v>132</v>
      </c>
      <c r="E93" s="97" t="s">
        <v>357</v>
      </c>
      <c r="F93" s="84" t="s">
        <v>1382</v>
      </c>
      <c r="G93" s="97" t="s">
        <v>168</v>
      </c>
      <c r="H93" s="97" t="s">
        <v>176</v>
      </c>
      <c r="I93" s="94">
        <v>4645.6034689999988</v>
      </c>
      <c r="J93" s="96">
        <v>2138</v>
      </c>
      <c r="K93" s="84"/>
      <c r="L93" s="94">
        <v>99.323002164999991</v>
      </c>
      <c r="M93" s="95">
        <v>6.9833390741099821E-4</v>
      </c>
      <c r="N93" s="95">
        <f t="shared" si="2"/>
        <v>5.7753043094583623E-4</v>
      </c>
      <c r="O93" s="95">
        <f>L93/'סכום נכסי הקרן'!$C$42</f>
        <v>7.5968835369490082E-5</v>
      </c>
    </row>
    <row r="94" spans="2:15">
      <c r="B94" s="87" t="s">
        <v>1383</v>
      </c>
      <c r="C94" s="84" t="s">
        <v>1384</v>
      </c>
      <c r="D94" s="97" t="s">
        <v>132</v>
      </c>
      <c r="E94" s="97" t="s">
        <v>357</v>
      </c>
      <c r="F94" s="84" t="s">
        <v>1385</v>
      </c>
      <c r="G94" s="97" t="s">
        <v>899</v>
      </c>
      <c r="H94" s="97" t="s">
        <v>176</v>
      </c>
      <c r="I94" s="94">
        <v>772.10653599999989</v>
      </c>
      <c r="J94" s="96">
        <v>0</v>
      </c>
      <c r="K94" s="84"/>
      <c r="L94" s="94">
        <v>7.5899999999999995E-7</v>
      </c>
      <c r="M94" s="95">
        <v>4.8838724523714186E-4</v>
      </c>
      <c r="N94" s="95">
        <f t="shared" si="2"/>
        <v>4.4133341475088475E-12</v>
      </c>
      <c r="O94" s="95">
        <f>L94/'סכום נכסי הקרן'!$C$42</f>
        <v>5.8053366076928405E-13</v>
      </c>
    </row>
    <row r="95" spans="2:15">
      <c r="B95" s="87" t="s">
        <v>1386</v>
      </c>
      <c r="C95" s="84" t="s">
        <v>1387</v>
      </c>
      <c r="D95" s="97" t="s">
        <v>132</v>
      </c>
      <c r="E95" s="97" t="s">
        <v>357</v>
      </c>
      <c r="F95" s="84" t="s">
        <v>1388</v>
      </c>
      <c r="G95" s="97" t="s">
        <v>1370</v>
      </c>
      <c r="H95" s="97" t="s">
        <v>176</v>
      </c>
      <c r="I95" s="94">
        <v>8650.0206199999975</v>
      </c>
      <c r="J95" s="96">
        <v>292</v>
      </c>
      <c r="K95" s="84"/>
      <c r="L95" s="94">
        <v>25.258060230999995</v>
      </c>
      <c r="M95" s="95">
        <v>3.1940692736954872E-4</v>
      </c>
      <c r="N95" s="95">
        <f t="shared" si="2"/>
        <v>1.4686727235481883E-4</v>
      </c>
      <c r="O95" s="95">
        <f>L95/'סכום נכסי הקרן'!$C$42</f>
        <v>1.9319043702020416E-5</v>
      </c>
    </row>
    <row r="96" spans="2:15">
      <c r="B96" s="87" t="s">
        <v>1389</v>
      </c>
      <c r="C96" s="84" t="s">
        <v>1390</v>
      </c>
      <c r="D96" s="97" t="s">
        <v>132</v>
      </c>
      <c r="E96" s="97" t="s">
        <v>357</v>
      </c>
      <c r="F96" s="84" t="s">
        <v>1391</v>
      </c>
      <c r="G96" s="97" t="s">
        <v>199</v>
      </c>
      <c r="H96" s="97" t="s">
        <v>176</v>
      </c>
      <c r="I96" s="94">
        <v>5351.1053739999988</v>
      </c>
      <c r="J96" s="96">
        <v>599.5</v>
      </c>
      <c r="K96" s="84"/>
      <c r="L96" s="94">
        <v>32.07987674799999</v>
      </c>
      <c r="M96" s="95">
        <v>8.8703959291469711E-4</v>
      </c>
      <c r="N96" s="95">
        <f t="shared" si="2"/>
        <v>1.8653388076393077E-4</v>
      </c>
      <c r="O96" s="95">
        <f>L96/'סכום נכסי הקרן'!$C$42</f>
        <v>2.4536822510597985E-5</v>
      </c>
    </row>
    <row r="97" spans="2:15">
      <c r="B97" s="87" t="s">
        <v>1392</v>
      </c>
      <c r="C97" s="84" t="s">
        <v>1393</v>
      </c>
      <c r="D97" s="97" t="s">
        <v>132</v>
      </c>
      <c r="E97" s="97" t="s">
        <v>357</v>
      </c>
      <c r="F97" s="84" t="s">
        <v>1394</v>
      </c>
      <c r="G97" s="97" t="s">
        <v>202</v>
      </c>
      <c r="H97" s="97" t="s">
        <v>176</v>
      </c>
      <c r="I97" s="94">
        <v>12227.188159999998</v>
      </c>
      <c r="J97" s="96">
        <v>320.89999999999998</v>
      </c>
      <c r="K97" s="84"/>
      <c r="L97" s="94">
        <v>39.237046824999993</v>
      </c>
      <c r="M97" s="95">
        <v>7.9277220724887493E-4</v>
      </c>
      <c r="N97" s="95">
        <f t="shared" si="2"/>
        <v>2.2815045928876958E-4</v>
      </c>
      <c r="O97" s="95">
        <f>L97/'סכום נכסי הקרן'!$C$42</f>
        <v>3.0011102017250412E-5</v>
      </c>
    </row>
    <row r="98" spans="2:15">
      <c r="B98" s="87" t="s">
        <v>1395</v>
      </c>
      <c r="C98" s="84" t="s">
        <v>1396</v>
      </c>
      <c r="D98" s="97" t="s">
        <v>132</v>
      </c>
      <c r="E98" s="97" t="s">
        <v>357</v>
      </c>
      <c r="F98" s="84" t="s">
        <v>1397</v>
      </c>
      <c r="G98" s="97" t="s">
        <v>538</v>
      </c>
      <c r="H98" s="97" t="s">
        <v>176</v>
      </c>
      <c r="I98" s="94">
        <v>17117.141962999995</v>
      </c>
      <c r="J98" s="96">
        <v>599.6</v>
      </c>
      <c r="K98" s="84"/>
      <c r="L98" s="94">
        <v>102.63438326599999</v>
      </c>
      <c r="M98" s="95">
        <v>5.000357258935379E-4</v>
      </c>
      <c r="N98" s="95">
        <f t="shared" si="2"/>
        <v>5.9678501762364751E-4</v>
      </c>
      <c r="O98" s="95">
        <f>L98/'סכום נכסי הקרן'!$C$42</f>
        <v>7.8501599786836272E-5</v>
      </c>
    </row>
    <row r="99" spans="2:15">
      <c r="B99" s="87" t="s">
        <v>1398</v>
      </c>
      <c r="C99" s="84" t="s">
        <v>1399</v>
      </c>
      <c r="D99" s="97" t="s">
        <v>132</v>
      </c>
      <c r="E99" s="97" t="s">
        <v>357</v>
      </c>
      <c r="F99" s="84" t="s">
        <v>1400</v>
      </c>
      <c r="G99" s="97" t="s">
        <v>538</v>
      </c>
      <c r="H99" s="97" t="s">
        <v>176</v>
      </c>
      <c r="I99" s="94">
        <v>10686.647321999999</v>
      </c>
      <c r="J99" s="96">
        <v>1653</v>
      </c>
      <c r="K99" s="84"/>
      <c r="L99" s="94">
        <v>176.65028023599996</v>
      </c>
      <c r="M99" s="95">
        <v>7.0400601814243912E-4</v>
      </c>
      <c r="N99" s="95">
        <f t="shared" si="2"/>
        <v>1.0271629959585585E-3</v>
      </c>
      <c r="O99" s="95">
        <f>L99/'סכום נכסי הקרן'!$C$42</f>
        <v>1.3511387860517125E-4</v>
      </c>
    </row>
    <row r="100" spans="2:15">
      <c r="B100" s="87" t="s">
        <v>1401</v>
      </c>
      <c r="C100" s="84" t="s">
        <v>1402</v>
      </c>
      <c r="D100" s="97" t="s">
        <v>132</v>
      </c>
      <c r="E100" s="97" t="s">
        <v>357</v>
      </c>
      <c r="F100" s="84" t="s">
        <v>1403</v>
      </c>
      <c r="G100" s="97" t="s">
        <v>734</v>
      </c>
      <c r="H100" s="97" t="s">
        <v>176</v>
      </c>
      <c r="I100" s="94">
        <v>569162.24999999988</v>
      </c>
      <c r="J100" s="96">
        <v>91</v>
      </c>
      <c r="K100" s="84"/>
      <c r="L100" s="94">
        <v>517.93764749999991</v>
      </c>
      <c r="M100" s="95">
        <v>6.0333348957936897E-4</v>
      </c>
      <c r="N100" s="95">
        <f t="shared" si="2"/>
        <v>3.0116362397788542E-3</v>
      </c>
      <c r="O100" s="95">
        <f>L100/'סכום נכסי הקרן'!$C$42</f>
        <v>3.9615314697418445E-4</v>
      </c>
    </row>
    <row r="101" spans="2:15">
      <c r="B101" s="87" t="s">
        <v>1404</v>
      </c>
      <c r="C101" s="84" t="s">
        <v>1405</v>
      </c>
      <c r="D101" s="97" t="s">
        <v>132</v>
      </c>
      <c r="E101" s="97" t="s">
        <v>357</v>
      </c>
      <c r="F101" s="84" t="s">
        <v>1406</v>
      </c>
      <c r="G101" s="97" t="s">
        <v>158</v>
      </c>
      <c r="H101" s="97" t="s">
        <v>176</v>
      </c>
      <c r="I101" s="94">
        <v>10058.361762999999</v>
      </c>
      <c r="J101" s="96">
        <v>919.7</v>
      </c>
      <c r="K101" s="84"/>
      <c r="L101" s="94">
        <v>92.506753129999993</v>
      </c>
      <c r="M101" s="95">
        <v>5.0289294350282481E-4</v>
      </c>
      <c r="N101" s="95">
        <f t="shared" si="2"/>
        <v>5.3789619560447961E-4</v>
      </c>
      <c r="O101" s="95">
        <f>L101/'סכום נכסי הקרן'!$C$42</f>
        <v>7.0755314941290287E-5</v>
      </c>
    </row>
    <row r="102" spans="2:15">
      <c r="B102" s="87" t="s">
        <v>1407</v>
      </c>
      <c r="C102" s="84" t="s">
        <v>1408</v>
      </c>
      <c r="D102" s="97" t="s">
        <v>132</v>
      </c>
      <c r="E102" s="97" t="s">
        <v>357</v>
      </c>
      <c r="F102" s="84" t="s">
        <v>1409</v>
      </c>
      <c r="G102" s="97" t="s">
        <v>765</v>
      </c>
      <c r="H102" s="97" t="s">
        <v>176</v>
      </c>
      <c r="I102" s="94">
        <v>7413.306685999999</v>
      </c>
      <c r="J102" s="96">
        <v>1475</v>
      </c>
      <c r="K102" s="84"/>
      <c r="L102" s="94">
        <v>109.34627361999999</v>
      </c>
      <c r="M102" s="95">
        <v>5.1103503137051736E-4</v>
      </c>
      <c r="N102" s="95">
        <f t="shared" si="2"/>
        <v>6.3581244172594459E-4</v>
      </c>
      <c r="O102" s="95">
        <f>L102/'סכום נכסי הקרן'!$C$42</f>
        <v>8.3635299757705401E-5</v>
      </c>
    </row>
    <row r="103" spans="2:15">
      <c r="B103" s="87" t="s">
        <v>1410</v>
      </c>
      <c r="C103" s="84" t="s">
        <v>1411</v>
      </c>
      <c r="D103" s="97" t="s">
        <v>132</v>
      </c>
      <c r="E103" s="97" t="s">
        <v>357</v>
      </c>
      <c r="F103" s="84" t="s">
        <v>1412</v>
      </c>
      <c r="G103" s="97" t="s">
        <v>899</v>
      </c>
      <c r="H103" s="97" t="s">
        <v>176</v>
      </c>
      <c r="I103" s="94">
        <v>5533.2689139999993</v>
      </c>
      <c r="J103" s="96">
        <v>1459</v>
      </c>
      <c r="K103" s="84"/>
      <c r="L103" s="94">
        <v>80.730393454999984</v>
      </c>
      <c r="M103" s="95">
        <v>4.5020698214067768E-4</v>
      </c>
      <c r="N103" s="95">
        <f t="shared" si="2"/>
        <v>4.6942055622763672E-4</v>
      </c>
      <c r="O103" s="95">
        <f>L103/'סכום נכסי הקרן'!$C$42</f>
        <v>6.1747972131456907E-5</v>
      </c>
    </row>
    <row r="104" spans="2:15">
      <c r="B104" s="87" t="s">
        <v>1413</v>
      </c>
      <c r="C104" s="84" t="s">
        <v>1414</v>
      </c>
      <c r="D104" s="97" t="s">
        <v>132</v>
      </c>
      <c r="E104" s="97" t="s">
        <v>357</v>
      </c>
      <c r="F104" s="84" t="s">
        <v>1415</v>
      </c>
      <c r="G104" s="97" t="s">
        <v>168</v>
      </c>
      <c r="H104" s="97" t="s">
        <v>176</v>
      </c>
      <c r="I104" s="94">
        <v>7419.453637999999</v>
      </c>
      <c r="J104" s="96">
        <v>641.9</v>
      </c>
      <c r="K104" s="84"/>
      <c r="L104" s="94">
        <v>47.625472885999997</v>
      </c>
      <c r="M104" s="95">
        <v>6.4378847943317443E-4</v>
      </c>
      <c r="N104" s="95">
        <f t="shared" si="2"/>
        <v>2.769263844256134E-4</v>
      </c>
      <c r="O104" s="95">
        <f>L104/'סכום נכסי הקרן'!$C$42</f>
        <v>3.6427127958337104E-5</v>
      </c>
    </row>
    <row r="105" spans="2:15">
      <c r="B105" s="87" t="s">
        <v>1416</v>
      </c>
      <c r="C105" s="84" t="s">
        <v>1417</v>
      </c>
      <c r="D105" s="97" t="s">
        <v>132</v>
      </c>
      <c r="E105" s="97" t="s">
        <v>357</v>
      </c>
      <c r="F105" s="84" t="s">
        <v>1418</v>
      </c>
      <c r="G105" s="97" t="s">
        <v>679</v>
      </c>
      <c r="H105" s="97" t="s">
        <v>176</v>
      </c>
      <c r="I105" s="94">
        <v>3112.2424229999997</v>
      </c>
      <c r="J105" s="96">
        <v>19150</v>
      </c>
      <c r="K105" s="84"/>
      <c r="L105" s="94">
        <v>595.99442405199989</v>
      </c>
      <c r="M105" s="95">
        <v>8.5262430661181652E-4</v>
      </c>
      <c r="N105" s="95">
        <f t="shared" si="2"/>
        <v>3.4655105973564687E-3</v>
      </c>
      <c r="O105" s="95">
        <f>L105/'סכום נכסי הקרן'!$C$42</f>
        <v>4.558561591475475E-4</v>
      </c>
    </row>
    <row r="106" spans="2:15">
      <c r="B106" s="87" t="s">
        <v>1419</v>
      </c>
      <c r="C106" s="84" t="s">
        <v>1420</v>
      </c>
      <c r="D106" s="97" t="s">
        <v>132</v>
      </c>
      <c r="E106" s="97" t="s">
        <v>357</v>
      </c>
      <c r="F106" s="84" t="s">
        <v>1421</v>
      </c>
      <c r="G106" s="97" t="s">
        <v>163</v>
      </c>
      <c r="H106" s="97" t="s">
        <v>176</v>
      </c>
      <c r="I106" s="94">
        <v>7692.8285909999986</v>
      </c>
      <c r="J106" s="96">
        <v>1559</v>
      </c>
      <c r="K106" s="84"/>
      <c r="L106" s="94">
        <v>119.93119773599999</v>
      </c>
      <c r="M106" s="95">
        <v>5.3441659768349928E-4</v>
      </c>
      <c r="N106" s="95">
        <f t="shared" si="2"/>
        <v>6.9736027710134995E-4</v>
      </c>
      <c r="O106" s="95">
        <f>L106/'סכום נכסי הקרן'!$C$42</f>
        <v>9.1731353441534849E-5</v>
      </c>
    </row>
    <row r="107" spans="2:15">
      <c r="B107" s="87" t="s">
        <v>1422</v>
      </c>
      <c r="C107" s="84" t="s">
        <v>1423</v>
      </c>
      <c r="D107" s="97" t="s">
        <v>132</v>
      </c>
      <c r="E107" s="97" t="s">
        <v>357</v>
      </c>
      <c r="F107" s="84" t="s">
        <v>1424</v>
      </c>
      <c r="G107" s="97" t="s">
        <v>765</v>
      </c>
      <c r="H107" s="97" t="s">
        <v>176</v>
      </c>
      <c r="I107" s="94">
        <v>312.63557500000002</v>
      </c>
      <c r="J107" s="96">
        <v>13930</v>
      </c>
      <c r="K107" s="84"/>
      <c r="L107" s="94">
        <v>43.550135589</v>
      </c>
      <c r="M107" s="95">
        <v>9.4030714106972278E-5</v>
      </c>
      <c r="N107" s="95">
        <f t="shared" si="2"/>
        <v>2.5322964495859559E-4</v>
      </c>
      <c r="O107" s="95">
        <f>L107/'סכום נכסי הקרן'!$C$42</f>
        <v>3.3310039052016935E-5</v>
      </c>
    </row>
    <row r="108" spans="2:15">
      <c r="B108" s="87" t="s">
        <v>1425</v>
      </c>
      <c r="C108" s="84" t="s">
        <v>1426</v>
      </c>
      <c r="D108" s="97" t="s">
        <v>132</v>
      </c>
      <c r="E108" s="97" t="s">
        <v>357</v>
      </c>
      <c r="F108" s="84" t="s">
        <v>1427</v>
      </c>
      <c r="G108" s="97" t="s">
        <v>163</v>
      </c>
      <c r="H108" s="97" t="s">
        <v>176</v>
      </c>
      <c r="I108" s="94">
        <v>20105.738693999996</v>
      </c>
      <c r="J108" s="96">
        <v>647.9</v>
      </c>
      <c r="K108" s="84"/>
      <c r="L108" s="94">
        <v>130.26508101499999</v>
      </c>
      <c r="M108" s="95">
        <v>5.0746300846688766E-4</v>
      </c>
      <c r="N108" s="95">
        <f t="shared" si="2"/>
        <v>7.5744839297958635E-4</v>
      </c>
      <c r="O108" s="95">
        <f>L108/'סכום נכסי הקרן'!$C$42</f>
        <v>9.9635394403221756E-5</v>
      </c>
    </row>
    <row r="109" spans="2:15">
      <c r="B109" s="87" t="s">
        <v>1428</v>
      </c>
      <c r="C109" s="84" t="s">
        <v>1429</v>
      </c>
      <c r="D109" s="97" t="s">
        <v>132</v>
      </c>
      <c r="E109" s="97" t="s">
        <v>357</v>
      </c>
      <c r="F109" s="84" t="s">
        <v>1430</v>
      </c>
      <c r="G109" s="97" t="s">
        <v>163</v>
      </c>
      <c r="H109" s="97" t="s">
        <v>176</v>
      </c>
      <c r="I109" s="94">
        <v>32889.748906999994</v>
      </c>
      <c r="J109" s="96">
        <v>59.5</v>
      </c>
      <c r="K109" s="84"/>
      <c r="L109" s="94">
        <v>19.569400599999998</v>
      </c>
      <c r="M109" s="95">
        <v>1.8810827006164133E-4</v>
      </c>
      <c r="N109" s="95">
        <f t="shared" si="2"/>
        <v>1.1378959672498041E-4</v>
      </c>
      <c r="O109" s="95">
        <f>L109/'סכום נכסי הקרן'!$C$42</f>
        <v>1.4967978615782114E-5</v>
      </c>
    </row>
    <row r="110" spans="2:15">
      <c r="B110" s="87" t="s">
        <v>1431</v>
      </c>
      <c r="C110" s="84" t="s">
        <v>1432</v>
      </c>
      <c r="D110" s="97" t="s">
        <v>132</v>
      </c>
      <c r="E110" s="97" t="s">
        <v>357</v>
      </c>
      <c r="F110" s="84" t="s">
        <v>1433</v>
      </c>
      <c r="G110" s="97" t="s">
        <v>168</v>
      </c>
      <c r="H110" s="97" t="s">
        <v>176</v>
      </c>
      <c r="I110" s="94">
        <v>150539.88631899998</v>
      </c>
      <c r="J110" s="96">
        <v>159.9</v>
      </c>
      <c r="K110" s="84"/>
      <c r="L110" s="94">
        <v>240.71327823699997</v>
      </c>
      <c r="M110" s="95">
        <v>3.2479927656872166E-4</v>
      </c>
      <c r="N110" s="95">
        <f t="shared" si="2"/>
        <v>1.3996681562610678E-3</v>
      </c>
      <c r="O110" s="95">
        <f>L110/'סכום נכסי הקרן'!$C$42</f>
        <v>1.8411351859117371E-4</v>
      </c>
    </row>
    <row r="111" spans="2:15">
      <c r="B111" s="87" t="s">
        <v>1434</v>
      </c>
      <c r="C111" s="84" t="s">
        <v>1435</v>
      </c>
      <c r="D111" s="97" t="s">
        <v>132</v>
      </c>
      <c r="E111" s="97" t="s">
        <v>357</v>
      </c>
      <c r="F111" s="84" t="s">
        <v>1436</v>
      </c>
      <c r="G111" s="97" t="s">
        <v>1246</v>
      </c>
      <c r="H111" s="97" t="s">
        <v>176</v>
      </c>
      <c r="I111" s="94">
        <v>3693.0577009999997</v>
      </c>
      <c r="J111" s="96">
        <v>2049</v>
      </c>
      <c r="K111" s="84"/>
      <c r="L111" s="94">
        <v>75.670752274999998</v>
      </c>
      <c r="M111" s="95">
        <v>3.5069295208391729E-4</v>
      </c>
      <c r="N111" s="95">
        <f t="shared" si="2"/>
        <v>4.4000041499728639E-4</v>
      </c>
      <c r="O111" s="95">
        <f>L111/'סכום נכסי הקרן'!$C$42</f>
        <v>5.7878022175719869E-5</v>
      </c>
    </row>
    <row r="112" spans="2:15">
      <c r="B112" s="87" t="s">
        <v>1437</v>
      </c>
      <c r="C112" s="84" t="s">
        <v>1438</v>
      </c>
      <c r="D112" s="97" t="s">
        <v>132</v>
      </c>
      <c r="E112" s="97" t="s">
        <v>357</v>
      </c>
      <c r="F112" s="84" t="s">
        <v>1439</v>
      </c>
      <c r="G112" s="97" t="s">
        <v>734</v>
      </c>
      <c r="H112" s="97" t="s">
        <v>176</v>
      </c>
      <c r="I112" s="94">
        <v>1764.402975</v>
      </c>
      <c r="J112" s="96">
        <v>27700</v>
      </c>
      <c r="K112" s="84"/>
      <c r="L112" s="94">
        <v>488.73962407499994</v>
      </c>
      <c r="M112" s="95">
        <v>2.2898886932199344E-4</v>
      </c>
      <c r="N112" s="95">
        <f t="shared" si="2"/>
        <v>2.8418593836242881E-3</v>
      </c>
      <c r="O112" s="95">
        <f>L112/'סכום נכסי הקרן'!$C$42</f>
        <v>3.7382055747992547E-4</v>
      </c>
    </row>
    <row r="113" spans="2:15">
      <c r="B113" s="87" t="s">
        <v>1440</v>
      </c>
      <c r="C113" s="84" t="s">
        <v>1441</v>
      </c>
      <c r="D113" s="97" t="s">
        <v>132</v>
      </c>
      <c r="E113" s="97" t="s">
        <v>357</v>
      </c>
      <c r="F113" s="84" t="s">
        <v>1442</v>
      </c>
      <c r="G113" s="97" t="s">
        <v>679</v>
      </c>
      <c r="H113" s="97" t="s">
        <v>176</v>
      </c>
      <c r="I113" s="94">
        <v>96.713504</v>
      </c>
      <c r="J113" s="96">
        <v>96.6</v>
      </c>
      <c r="K113" s="84"/>
      <c r="L113" s="94">
        <v>9.342526399999998E-2</v>
      </c>
      <c r="M113" s="95">
        <v>1.4107220619397011E-5</v>
      </c>
      <c r="N113" s="95">
        <f t="shared" si="2"/>
        <v>5.4323703274206716E-7</v>
      </c>
      <c r="O113" s="95">
        <f>L113/'סכום נכסי הקרן'!$C$42</f>
        <v>7.1457853120232939E-8</v>
      </c>
    </row>
    <row r="114" spans="2:15">
      <c r="B114" s="87" t="s">
        <v>1443</v>
      </c>
      <c r="C114" s="84" t="s">
        <v>1444</v>
      </c>
      <c r="D114" s="97" t="s">
        <v>132</v>
      </c>
      <c r="E114" s="97" t="s">
        <v>357</v>
      </c>
      <c r="F114" s="84" t="s">
        <v>1445</v>
      </c>
      <c r="G114" s="97" t="s">
        <v>538</v>
      </c>
      <c r="H114" s="97" t="s">
        <v>176</v>
      </c>
      <c r="I114" s="94">
        <v>4669.0719259999987</v>
      </c>
      <c r="J114" s="96">
        <v>603</v>
      </c>
      <c r="K114" s="84"/>
      <c r="L114" s="94">
        <v>28.154503711999997</v>
      </c>
      <c r="M114" s="95">
        <v>3.5572870393854703E-4</v>
      </c>
      <c r="N114" s="95">
        <f t="shared" si="2"/>
        <v>1.6370913391084875E-4</v>
      </c>
      <c r="O114" s="95">
        <f>L114/'סכום נכסי הקרן'!$C$42</f>
        <v>2.1534436241198626E-5</v>
      </c>
    </row>
    <row r="115" spans="2:15">
      <c r="B115" s="87" t="s">
        <v>1446</v>
      </c>
      <c r="C115" s="84" t="s">
        <v>1447</v>
      </c>
      <c r="D115" s="97" t="s">
        <v>132</v>
      </c>
      <c r="E115" s="97" t="s">
        <v>357</v>
      </c>
      <c r="F115" s="84" t="s">
        <v>1448</v>
      </c>
      <c r="G115" s="97" t="s">
        <v>538</v>
      </c>
      <c r="H115" s="97" t="s">
        <v>176</v>
      </c>
      <c r="I115" s="94">
        <v>10243.763202999999</v>
      </c>
      <c r="J115" s="96">
        <v>1541</v>
      </c>
      <c r="K115" s="84"/>
      <c r="L115" s="94">
        <v>157.85639096499997</v>
      </c>
      <c r="M115" s="95">
        <v>3.9819511300213668E-4</v>
      </c>
      <c r="N115" s="95">
        <f t="shared" si="2"/>
        <v>9.1788274130216285E-4</v>
      </c>
      <c r="O115" s="95">
        <f>L115/'סכום נכסי הקרן'!$C$42</f>
        <v>1.2073906261230405E-4</v>
      </c>
    </row>
    <row r="116" spans="2:15">
      <c r="B116" s="87" t="s">
        <v>1449</v>
      </c>
      <c r="C116" s="84" t="s">
        <v>1450</v>
      </c>
      <c r="D116" s="97" t="s">
        <v>132</v>
      </c>
      <c r="E116" s="97" t="s">
        <v>357</v>
      </c>
      <c r="F116" s="84" t="s">
        <v>1451</v>
      </c>
      <c r="G116" s="97" t="s">
        <v>169</v>
      </c>
      <c r="H116" s="97" t="s">
        <v>176</v>
      </c>
      <c r="I116" s="94">
        <v>78706.886322000006</v>
      </c>
      <c r="J116" s="96">
        <v>294.10000000000002</v>
      </c>
      <c r="K116" s="84"/>
      <c r="L116" s="94">
        <v>231.47695270599999</v>
      </c>
      <c r="M116" s="95">
        <v>4.9794024397177615E-4</v>
      </c>
      <c r="N116" s="95">
        <f t="shared" si="2"/>
        <v>1.3459619759402905E-3</v>
      </c>
      <c r="O116" s="95">
        <f>L116/'סכום נכסי הקרן'!$C$42</f>
        <v>1.770489627643381E-4</v>
      </c>
    </row>
    <row r="117" spans="2:15">
      <c r="B117" s="87" t="s">
        <v>1452</v>
      </c>
      <c r="C117" s="84" t="s">
        <v>1453</v>
      </c>
      <c r="D117" s="97" t="s">
        <v>132</v>
      </c>
      <c r="E117" s="97" t="s">
        <v>357</v>
      </c>
      <c r="F117" s="84" t="s">
        <v>1454</v>
      </c>
      <c r="G117" s="97" t="s">
        <v>203</v>
      </c>
      <c r="H117" s="97" t="s">
        <v>176</v>
      </c>
      <c r="I117" s="94">
        <v>4542.5471579999994</v>
      </c>
      <c r="J117" s="96">
        <v>1425</v>
      </c>
      <c r="K117" s="84"/>
      <c r="L117" s="94">
        <v>64.731296993999976</v>
      </c>
      <c r="M117" s="95">
        <v>5.1357063475993123E-4</v>
      </c>
      <c r="N117" s="95">
        <f t="shared" si="2"/>
        <v>3.7639109807135302E-4</v>
      </c>
      <c r="O117" s="95">
        <f>L117/'סכום נכסי הקרן'!$C$42</f>
        <v>4.9510799486522482E-5</v>
      </c>
    </row>
    <row r="118" spans="2:15">
      <c r="B118" s="87" t="s">
        <v>1455</v>
      </c>
      <c r="C118" s="84" t="s">
        <v>1456</v>
      </c>
      <c r="D118" s="97" t="s">
        <v>132</v>
      </c>
      <c r="E118" s="97" t="s">
        <v>357</v>
      </c>
      <c r="F118" s="84" t="s">
        <v>1457</v>
      </c>
      <c r="G118" s="97" t="s">
        <v>199</v>
      </c>
      <c r="H118" s="97" t="s">
        <v>176</v>
      </c>
      <c r="I118" s="94">
        <v>2377.9471059999996</v>
      </c>
      <c r="J118" s="96">
        <v>5280</v>
      </c>
      <c r="K118" s="84"/>
      <c r="L118" s="94">
        <v>125.55560716999999</v>
      </c>
      <c r="M118" s="95">
        <v>2.8831883898768491E-4</v>
      </c>
      <c r="N118" s="95">
        <f t="shared" si="2"/>
        <v>7.3006435907057676E-4</v>
      </c>
      <c r="O118" s="95">
        <f>L118/'סכום נכסי הקרן'!$C$42</f>
        <v>9.6033275705547131E-5</v>
      </c>
    </row>
    <row r="119" spans="2:15">
      <c r="B119" s="87" t="s">
        <v>1458</v>
      </c>
      <c r="C119" s="84" t="s">
        <v>1459</v>
      </c>
      <c r="D119" s="97" t="s">
        <v>132</v>
      </c>
      <c r="E119" s="97" t="s">
        <v>357</v>
      </c>
      <c r="F119" s="84" t="s">
        <v>1460</v>
      </c>
      <c r="G119" s="97" t="s">
        <v>538</v>
      </c>
      <c r="H119" s="97" t="s">
        <v>176</v>
      </c>
      <c r="I119" s="94">
        <v>52361.295401999996</v>
      </c>
      <c r="J119" s="96">
        <v>762.2</v>
      </c>
      <c r="K119" s="84"/>
      <c r="L119" s="94">
        <v>399.09779352499993</v>
      </c>
      <c r="M119" s="95">
        <v>6.216583547088404E-4</v>
      </c>
      <c r="N119" s="95">
        <f t="shared" si="2"/>
        <v>2.3206217659543053E-3</v>
      </c>
      <c r="O119" s="95">
        <f>L119/'סכום נכסי הקרן'!$C$42</f>
        <v>3.0525652579711739E-4</v>
      </c>
    </row>
    <row r="120" spans="2:15">
      <c r="B120" s="87" t="s">
        <v>1461</v>
      </c>
      <c r="C120" s="84" t="s">
        <v>1462</v>
      </c>
      <c r="D120" s="97" t="s">
        <v>132</v>
      </c>
      <c r="E120" s="97" t="s">
        <v>357</v>
      </c>
      <c r="F120" s="84" t="s">
        <v>1463</v>
      </c>
      <c r="G120" s="97" t="s">
        <v>538</v>
      </c>
      <c r="H120" s="97" t="s">
        <v>176</v>
      </c>
      <c r="I120" s="94">
        <v>12398.832822999999</v>
      </c>
      <c r="J120" s="96">
        <v>996</v>
      </c>
      <c r="K120" s="84"/>
      <c r="L120" s="94">
        <v>123.49237491499998</v>
      </c>
      <c r="M120" s="95">
        <v>7.3816482825484679E-4</v>
      </c>
      <c r="N120" s="95">
        <f t="shared" si="2"/>
        <v>7.18067345414143E-4</v>
      </c>
      <c r="O120" s="95">
        <f>L120/'סכום נכסי הקרן'!$C$42</f>
        <v>9.4455178506584788E-5</v>
      </c>
    </row>
    <row r="121" spans="2:15">
      <c r="B121" s="87" t="s">
        <v>1464</v>
      </c>
      <c r="C121" s="84" t="s">
        <v>1465</v>
      </c>
      <c r="D121" s="97" t="s">
        <v>132</v>
      </c>
      <c r="E121" s="97" t="s">
        <v>357</v>
      </c>
      <c r="F121" s="84" t="s">
        <v>1466</v>
      </c>
      <c r="G121" s="97" t="s">
        <v>899</v>
      </c>
      <c r="H121" s="97" t="s">
        <v>176</v>
      </c>
      <c r="I121" s="94">
        <v>64084.146867999996</v>
      </c>
      <c r="J121" s="96">
        <v>15.5</v>
      </c>
      <c r="K121" s="84"/>
      <c r="L121" s="94">
        <v>9.9330427959999987</v>
      </c>
      <c r="M121" s="95">
        <v>1.5563682045147649E-4</v>
      </c>
      <c r="N121" s="95">
        <f t="shared" si="2"/>
        <v>5.775736094895067E-5</v>
      </c>
      <c r="O121" s="95">
        <f>L121/'סכום נכסי הקרן'!$C$42</f>
        <v>7.5974515111196896E-6</v>
      </c>
    </row>
    <row r="122" spans="2:15">
      <c r="B122" s="83"/>
      <c r="C122" s="84"/>
      <c r="D122" s="84"/>
      <c r="E122" s="84"/>
      <c r="F122" s="84"/>
      <c r="G122" s="84"/>
      <c r="H122" s="84"/>
      <c r="I122" s="94"/>
      <c r="J122" s="96"/>
      <c r="K122" s="84"/>
      <c r="L122" s="84"/>
      <c r="M122" s="84"/>
      <c r="N122" s="95"/>
      <c r="O122" s="84"/>
    </row>
    <row r="123" spans="2:15">
      <c r="B123" s="81" t="s">
        <v>245</v>
      </c>
      <c r="C123" s="82"/>
      <c r="D123" s="82"/>
      <c r="E123" s="82"/>
      <c r="F123" s="82"/>
      <c r="G123" s="82"/>
      <c r="H123" s="82"/>
      <c r="I123" s="91"/>
      <c r="J123" s="93"/>
      <c r="K123" s="91">
        <v>19.409680816000002</v>
      </c>
      <c r="L123" s="91">
        <v>50115.968889606957</v>
      </c>
      <c r="M123" s="82"/>
      <c r="N123" s="92">
        <f t="shared" ref="N123:N149" si="3">L123/$L$11</f>
        <v>0.29140779556784385</v>
      </c>
      <c r="O123" s="92">
        <f>L123/'סכום נכסי הקרן'!$C$42</f>
        <v>3.8332024878106823E-2</v>
      </c>
    </row>
    <row r="124" spans="2:15">
      <c r="B124" s="102" t="s">
        <v>69</v>
      </c>
      <c r="C124" s="82"/>
      <c r="D124" s="82"/>
      <c r="E124" s="82"/>
      <c r="F124" s="82"/>
      <c r="G124" s="82"/>
      <c r="H124" s="82"/>
      <c r="I124" s="91"/>
      <c r="J124" s="93"/>
      <c r="K124" s="91">
        <v>7.4448791279999993</v>
      </c>
      <c r="L124" s="91">
        <f>SUM(L125:L149)</f>
        <v>15762.320598081</v>
      </c>
      <c r="M124" s="82"/>
      <c r="N124" s="92">
        <f t="shared" si="3"/>
        <v>9.1652684768765438E-2</v>
      </c>
      <c r="O124" s="92">
        <f>L124/'סכום נכסי הקרן'!$C$42</f>
        <v>1.2056070723350533E-2</v>
      </c>
    </row>
    <row r="125" spans="2:15">
      <c r="B125" s="87" t="s">
        <v>1467</v>
      </c>
      <c r="C125" s="84" t="s">
        <v>1468</v>
      </c>
      <c r="D125" s="97" t="s">
        <v>1469</v>
      </c>
      <c r="E125" s="97" t="s">
        <v>947</v>
      </c>
      <c r="F125" s="84" t="s">
        <v>1258</v>
      </c>
      <c r="G125" s="97" t="s">
        <v>204</v>
      </c>
      <c r="H125" s="97" t="s">
        <v>175</v>
      </c>
      <c r="I125" s="94">
        <v>12745.585437999998</v>
      </c>
      <c r="J125" s="96">
        <v>806</v>
      </c>
      <c r="K125" s="84"/>
      <c r="L125" s="94">
        <v>357.70383565099991</v>
      </c>
      <c r="M125" s="95">
        <v>3.7147274667972675E-4</v>
      </c>
      <c r="N125" s="95">
        <f t="shared" si="3"/>
        <v>2.0799295817832027E-3</v>
      </c>
      <c r="O125" s="95">
        <f>L125/'סכום נכסי הקרן'!$C$42</f>
        <v>2.7359567481118492E-4</v>
      </c>
    </row>
    <row r="126" spans="2:15">
      <c r="B126" s="87" t="s">
        <v>1470</v>
      </c>
      <c r="C126" s="84" t="s">
        <v>1471</v>
      </c>
      <c r="D126" s="97" t="s">
        <v>1469</v>
      </c>
      <c r="E126" s="97" t="s">
        <v>947</v>
      </c>
      <c r="F126" s="84" t="s">
        <v>1472</v>
      </c>
      <c r="G126" s="97" t="s">
        <v>1054</v>
      </c>
      <c r="H126" s="97" t="s">
        <v>175</v>
      </c>
      <c r="I126" s="94">
        <v>4180.6737989999992</v>
      </c>
      <c r="J126" s="96">
        <v>1661</v>
      </c>
      <c r="K126" s="84"/>
      <c r="L126" s="94">
        <v>241.79353345199996</v>
      </c>
      <c r="M126" s="95">
        <v>1.2154828131391702E-4</v>
      </c>
      <c r="N126" s="95">
        <f t="shared" si="3"/>
        <v>1.4059494833076869E-3</v>
      </c>
      <c r="O126" s="95">
        <f>L126/'סכום נכסי הקרן'!$C$42</f>
        <v>1.8493976959845835E-4</v>
      </c>
    </row>
    <row r="127" spans="2:15">
      <c r="B127" s="87" t="s">
        <v>1473</v>
      </c>
      <c r="C127" s="84" t="s">
        <v>1474</v>
      </c>
      <c r="D127" s="97" t="s">
        <v>1469</v>
      </c>
      <c r="E127" s="97" t="s">
        <v>947</v>
      </c>
      <c r="F127" s="84" t="s">
        <v>1338</v>
      </c>
      <c r="G127" s="97" t="s">
        <v>1211</v>
      </c>
      <c r="H127" s="97" t="s">
        <v>175</v>
      </c>
      <c r="I127" s="94">
        <v>5012.0364489999993</v>
      </c>
      <c r="J127" s="96">
        <v>938</v>
      </c>
      <c r="K127" s="84"/>
      <c r="L127" s="94">
        <v>163.69892443199998</v>
      </c>
      <c r="M127" s="95">
        <v>1.3010550251677812E-4</v>
      </c>
      <c r="N127" s="95">
        <f t="shared" si="3"/>
        <v>9.5185514243243221E-4</v>
      </c>
      <c r="O127" s="95">
        <f>L127/'סכום נכסי הקרן'!$C$42</f>
        <v>1.2520782063834434E-4</v>
      </c>
    </row>
    <row r="128" spans="2:15">
      <c r="B128" s="87" t="s">
        <v>1475</v>
      </c>
      <c r="C128" s="84" t="s">
        <v>1476</v>
      </c>
      <c r="D128" s="97" t="s">
        <v>1469</v>
      </c>
      <c r="E128" s="97" t="s">
        <v>947</v>
      </c>
      <c r="F128" s="84" t="s">
        <v>1477</v>
      </c>
      <c r="G128" s="97" t="s">
        <v>1094</v>
      </c>
      <c r="H128" s="97" t="s">
        <v>175</v>
      </c>
      <c r="I128" s="94">
        <v>2103.7438319999997</v>
      </c>
      <c r="J128" s="96">
        <v>10950</v>
      </c>
      <c r="K128" s="84"/>
      <c r="L128" s="94">
        <v>802.1133446959999</v>
      </c>
      <c r="M128" s="95">
        <v>1.3818645761782149E-5</v>
      </c>
      <c r="N128" s="95">
        <f t="shared" si="3"/>
        <v>4.66402399778576E-3</v>
      </c>
      <c r="O128" s="95">
        <f>L128/'סכום נכסי הקרן'!$C$42</f>
        <v>6.1350961310706646E-4</v>
      </c>
    </row>
    <row r="129" spans="2:15">
      <c r="B129" s="87" t="s">
        <v>1478</v>
      </c>
      <c r="C129" s="84" t="s">
        <v>1479</v>
      </c>
      <c r="D129" s="97" t="s">
        <v>1469</v>
      </c>
      <c r="E129" s="97" t="s">
        <v>947</v>
      </c>
      <c r="F129" s="84" t="s">
        <v>1480</v>
      </c>
      <c r="G129" s="97" t="s">
        <v>1094</v>
      </c>
      <c r="H129" s="97" t="s">
        <v>175</v>
      </c>
      <c r="I129" s="94">
        <v>1353.3413499999997</v>
      </c>
      <c r="J129" s="96">
        <v>9982</v>
      </c>
      <c r="K129" s="84"/>
      <c r="L129" s="94">
        <v>470.38523784499995</v>
      </c>
      <c r="M129" s="95">
        <v>3.5859024471969932E-5</v>
      </c>
      <c r="N129" s="95">
        <f t="shared" si="3"/>
        <v>2.7351346938938202E-3</v>
      </c>
      <c r="O129" s="95">
        <f>L129/'סכום נכסי הקרן'!$C$42</f>
        <v>3.5978190263239557E-4</v>
      </c>
    </row>
    <row r="130" spans="2:15">
      <c r="B130" s="87" t="s">
        <v>1481</v>
      </c>
      <c r="C130" s="84" t="s">
        <v>1482</v>
      </c>
      <c r="D130" s="97" t="s">
        <v>135</v>
      </c>
      <c r="E130" s="97" t="s">
        <v>947</v>
      </c>
      <c r="F130" s="84" t="s">
        <v>1192</v>
      </c>
      <c r="G130" s="97" t="s">
        <v>158</v>
      </c>
      <c r="H130" s="97" t="s">
        <v>178</v>
      </c>
      <c r="I130" s="94">
        <v>20984.967888999996</v>
      </c>
      <c r="J130" s="96">
        <v>937</v>
      </c>
      <c r="K130" s="84"/>
      <c r="L130" s="94">
        <v>841.5727582159999</v>
      </c>
      <c r="M130" s="95">
        <v>1.1871249704123425E-4</v>
      </c>
      <c r="N130" s="95">
        <f t="shared" si="3"/>
        <v>4.893467445912885E-3</v>
      </c>
      <c r="O130" s="95">
        <f>L130/'סכום נכסי הקרן'!$C$42</f>
        <v>6.4369079595630839E-4</v>
      </c>
    </row>
    <row r="131" spans="2:15">
      <c r="B131" s="87" t="s">
        <v>1483</v>
      </c>
      <c r="C131" s="84" t="s">
        <v>1484</v>
      </c>
      <c r="D131" s="97" t="s">
        <v>1485</v>
      </c>
      <c r="E131" s="97" t="s">
        <v>947</v>
      </c>
      <c r="F131" s="130">
        <v>514440874</v>
      </c>
      <c r="G131" s="97" t="s">
        <v>1486</v>
      </c>
      <c r="H131" s="97" t="s">
        <v>175</v>
      </c>
      <c r="I131" s="94">
        <v>379.44149999999996</v>
      </c>
      <c r="J131" s="96">
        <v>1870</v>
      </c>
      <c r="K131" s="84"/>
      <c r="L131" s="94">
        <v>24.706726165999996</v>
      </c>
      <c r="M131" s="95">
        <v>1.193787497038274E-5</v>
      </c>
      <c r="N131" s="95">
        <f t="shared" si="3"/>
        <v>1.436614469849251E-4</v>
      </c>
      <c r="O131" s="95">
        <f>L131/'סכום נכסי הקרן'!$C$42</f>
        <v>1.8897346754640628E-5</v>
      </c>
    </row>
    <row r="132" spans="2:15">
      <c r="B132" s="87" t="s">
        <v>1487</v>
      </c>
      <c r="C132" s="84" t="s">
        <v>1488</v>
      </c>
      <c r="D132" s="97" t="s">
        <v>1485</v>
      </c>
      <c r="E132" s="97" t="s">
        <v>947</v>
      </c>
      <c r="F132" s="84">
        <v>1760</v>
      </c>
      <c r="G132" s="97" t="s">
        <v>1054</v>
      </c>
      <c r="H132" s="97" t="s">
        <v>175</v>
      </c>
      <c r="I132" s="94">
        <v>2105.9003249999996</v>
      </c>
      <c r="J132" s="96">
        <v>12269</v>
      </c>
      <c r="K132" s="94">
        <v>5.4995586989999996</v>
      </c>
      <c r="L132" s="94">
        <v>905.15403436299982</v>
      </c>
      <c r="M132" s="95">
        <v>1.972279438359262E-5</v>
      </c>
      <c r="N132" s="95">
        <f t="shared" si="3"/>
        <v>5.2631715528453551E-3</v>
      </c>
      <c r="O132" s="95">
        <f>L132/'סכום נכסי הקרן'!$C$42</f>
        <v>6.9232198304194816E-4</v>
      </c>
    </row>
    <row r="133" spans="2:15">
      <c r="B133" s="87" t="s">
        <v>1489</v>
      </c>
      <c r="C133" s="84" t="s">
        <v>1490</v>
      </c>
      <c r="D133" s="97" t="s">
        <v>1469</v>
      </c>
      <c r="E133" s="97" t="s">
        <v>947</v>
      </c>
      <c r="F133" s="84" t="s">
        <v>1491</v>
      </c>
      <c r="G133" s="97" t="s">
        <v>1015</v>
      </c>
      <c r="H133" s="97" t="s">
        <v>175</v>
      </c>
      <c r="I133" s="94">
        <v>2327.829334</v>
      </c>
      <c r="J133" s="96">
        <v>2479</v>
      </c>
      <c r="K133" s="94">
        <v>1.9453204289999997</v>
      </c>
      <c r="L133" s="94">
        <v>202.88070863799996</v>
      </c>
      <c r="M133" s="95">
        <v>9.9160238378583982E-5</v>
      </c>
      <c r="N133" s="95">
        <f t="shared" si="3"/>
        <v>1.1796842678562299E-3</v>
      </c>
      <c r="O133" s="95">
        <f>L133/'סכום נכסי הקרן'!$C$42</f>
        <v>1.5517665413054629E-4</v>
      </c>
    </row>
    <row r="134" spans="2:15">
      <c r="B134" s="87" t="s">
        <v>1492</v>
      </c>
      <c r="C134" s="84" t="s">
        <v>1493</v>
      </c>
      <c r="D134" s="97" t="s">
        <v>1469</v>
      </c>
      <c r="E134" s="97" t="s">
        <v>947</v>
      </c>
      <c r="F134" s="84" t="s">
        <v>1334</v>
      </c>
      <c r="G134" s="97" t="s">
        <v>1335</v>
      </c>
      <c r="H134" s="97" t="s">
        <v>175</v>
      </c>
      <c r="I134" s="94">
        <v>2919.6379179999994</v>
      </c>
      <c r="J134" s="96">
        <v>513</v>
      </c>
      <c r="K134" s="84"/>
      <c r="L134" s="94">
        <v>52.152499494999986</v>
      </c>
      <c r="M134" s="95">
        <v>7.2506015032907265E-5</v>
      </c>
      <c r="N134" s="95">
        <f t="shared" si="3"/>
        <v>3.0324954795681345E-4</v>
      </c>
      <c r="O134" s="95">
        <f>L134/'סכום נכסי הקרן'!$C$42</f>
        <v>3.9889698880237919E-5</v>
      </c>
    </row>
    <row r="135" spans="2:15">
      <c r="B135" s="87" t="s">
        <v>1494</v>
      </c>
      <c r="C135" s="84" t="s">
        <v>1495</v>
      </c>
      <c r="D135" s="97" t="s">
        <v>1469</v>
      </c>
      <c r="E135" s="97" t="s">
        <v>947</v>
      </c>
      <c r="F135" s="84" t="s">
        <v>1496</v>
      </c>
      <c r="G135" s="97" t="s">
        <v>30</v>
      </c>
      <c r="H135" s="97" t="s">
        <v>175</v>
      </c>
      <c r="I135" s="94">
        <v>10213.584955999999</v>
      </c>
      <c r="J135" s="96">
        <v>3078</v>
      </c>
      <c r="K135" s="84"/>
      <c r="L135" s="94">
        <v>1094.650772726</v>
      </c>
      <c r="M135" s="95">
        <v>2.5296756600612797E-4</v>
      </c>
      <c r="N135" s="95">
        <f t="shared" si="3"/>
        <v>6.3650324570073821E-3</v>
      </c>
      <c r="O135" s="95">
        <f>L135/'סכום נכסי הקרן'!$C$42</f>
        <v>8.3726168689664086E-4</v>
      </c>
    </row>
    <row r="136" spans="2:15">
      <c r="B136" s="87" t="s">
        <v>1497</v>
      </c>
      <c r="C136" s="84" t="s">
        <v>1498</v>
      </c>
      <c r="D136" s="97" t="s">
        <v>1469</v>
      </c>
      <c r="E136" s="97" t="s">
        <v>947</v>
      </c>
      <c r="F136" s="84" t="s">
        <v>1499</v>
      </c>
      <c r="G136" s="97" t="s">
        <v>986</v>
      </c>
      <c r="H136" s="97" t="s">
        <v>175</v>
      </c>
      <c r="I136" s="94">
        <v>12073.272015999997</v>
      </c>
      <c r="J136" s="96">
        <v>320</v>
      </c>
      <c r="K136" s="84"/>
      <c r="L136" s="94">
        <v>134.52522611599997</v>
      </c>
      <c r="M136" s="95">
        <v>4.4421588486542776E-4</v>
      </c>
      <c r="N136" s="95">
        <f t="shared" si="3"/>
        <v>7.8221972874715649E-4</v>
      </c>
      <c r="O136" s="95">
        <f>L136/'סכום נכסי הקרן'!$C$42</f>
        <v>1.028938366046603E-4</v>
      </c>
    </row>
    <row r="137" spans="2:15">
      <c r="B137" s="87" t="s">
        <v>1500</v>
      </c>
      <c r="C137" s="84" t="s">
        <v>1501</v>
      </c>
      <c r="D137" s="97" t="s">
        <v>1469</v>
      </c>
      <c r="E137" s="97" t="s">
        <v>947</v>
      </c>
      <c r="F137" s="84" t="s">
        <v>1502</v>
      </c>
      <c r="G137" s="97" t="s">
        <v>1211</v>
      </c>
      <c r="H137" s="97" t="s">
        <v>175</v>
      </c>
      <c r="I137" s="94">
        <v>1200.1481679999997</v>
      </c>
      <c r="J137" s="96">
        <v>10959</v>
      </c>
      <c r="K137" s="84"/>
      <c r="L137" s="94">
        <v>457.96739588899993</v>
      </c>
      <c r="M137" s="95">
        <v>2.1900804160288686E-5</v>
      </c>
      <c r="N137" s="95">
        <f t="shared" si="3"/>
        <v>2.6629290470653842E-3</v>
      </c>
      <c r="O137" s="95">
        <f>L137/'סכום נכסי הקרן'!$C$42</f>
        <v>3.5028391152624127E-4</v>
      </c>
    </row>
    <row r="138" spans="2:15">
      <c r="B138" s="87" t="s">
        <v>1503</v>
      </c>
      <c r="C138" s="84" t="s">
        <v>1504</v>
      </c>
      <c r="D138" s="97" t="s">
        <v>1469</v>
      </c>
      <c r="E138" s="97" t="s">
        <v>947</v>
      </c>
      <c r="F138" s="84" t="s">
        <v>1226</v>
      </c>
      <c r="G138" s="97" t="s">
        <v>204</v>
      </c>
      <c r="H138" s="97" t="s">
        <v>175</v>
      </c>
      <c r="I138" s="94">
        <v>6956.2377789999991</v>
      </c>
      <c r="J138" s="96">
        <v>14380</v>
      </c>
      <c r="K138" s="84"/>
      <c r="L138" s="94">
        <v>3483.0689484160002</v>
      </c>
      <c r="M138" s="95">
        <v>1.1195583340447016E-4</v>
      </c>
      <c r="N138" s="95">
        <f t="shared" si="3"/>
        <v>2.0252894767025124E-2</v>
      </c>
      <c r="O138" s="95">
        <f>L138/'סכום נכסי הקרן'!$C$42</f>
        <v>2.6640826974120703E-3</v>
      </c>
    </row>
    <row r="139" spans="2:15">
      <c r="B139" s="87" t="s">
        <v>1505</v>
      </c>
      <c r="C139" s="84" t="s">
        <v>1506</v>
      </c>
      <c r="D139" s="97" t="s">
        <v>1469</v>
      </c>
      <c r="E139" s="97" t="s">
        <v>947</v>
      </c>
      <c r="F139" s="84" t="s">
        <v>1315</v>
      </c>
      <c r="G139" s="97" t="s">
        <v>1211</v>
      </c>
      <c r="H139" s="97" t="s">
        <v>175</v>
      </c>
      <c r="I139" s="94">
        <v>5586.1504109999987</v>
      </c>
      <c r="J139" s="96">
        <v>3177</v>
      </c>
      <c r="K139" s="84"/>
      <c r="L139" s="94">
        <v>617.95749897600001</v>
      </c>
      <c r="M139" s="95">
        <v>2.0146458614099454E-4</v>
      </c>
      <c r="N139" s="95">
        <f t="shared" si="3"/>
        <v>3.5932186191567129E-3</v>
      </c>
      <c r="O139" s="95">
        <f>L139/'סכום נכסי הקרן'!$C$42</f>
        <v>4.7265497902551835E-4</v>
      </c>
    </row>
    <row r="140" spans="2:15">
      <c r="B140" s="87" t="s">
        <v>1509</v>
      </c>
      <c r="C140" s="84" t="s">
        <v>1510</v>
      </c>
      <c r="D140" s="97" t="s">
        <v>1469</v>
      </c>
      <c r="E140" s="97" t="s">
        <v>947</v>
      </c>
      <c r="F140" s="84" t="s">
        <v>888</v>
      </c>
      <c r="G140" s="97" t="s">
        <v>203</v>
      </c>
      <c r="H140" s="97" t="s">
        <v>175</v>
      </c>
      <c r="I140" s="94">
        <v>467.70591699999989</v>
      </c>
      <c r="J140" s="96">
        <v>471</v>
      </c>
      <c r="K140" s="84"/>
      <c r="L140" s="94">
        <v>7.670479928999999</v>
      </c>
      <c r="M140" s="95">
        <v>2.8524152723541537E-6</v>
      </c>
      <c r="N140" s="95">
        <f t="shared" si="3"/>
        <v>4.4601305663289779E-5</v>
      </c>
      <c r="O140" s="95">
        <f>L140/'סכום נכסי הקרן'!$C$42</f>
        <v>5.8668930079574279E-6</v>
      </c>
    </row>
    <row r="141" spans="2:15">
      <c r="B141" s="87" t="s">
        <v>1515</v>
      </c>
      <c r="C141" s="84" t="s">
        <v>1516</v>
      </c>
      <c r="D141" s="97" t="s">
        <v>1469</v>
      </c>
      <c r="E141" s="97" t="s">
        <v>947</v>
      </c>
      <c r="F141" s="84" t="s">
        <v>1344</v>
      </c>
      <c r="G141" s="97" t="s">
        <v>1335</v>
      </c>
      <c r="H141" s="97" t="s">
        <v>175</v>
      </c>
      <c r="I141" s="94">
        <v>2465.8258839999994</v>
      </c>
      <c r="J141" s="96">
        <v>704</v>
      </c>
      <c r="K141" s="84"/>
      <c r="L141" s="94">
        <v>60.445480334999992</v>
      </c>
      <c r="M141" s="95">
        <v>8.692067899784306E-5</v>
      </c>
      <c r="N141" s="95">
        <f t="shared" si="3"/>
        <v>3.5147049067856396E-4</v>
      </c>
      <c r="O141" s="95">
        <f>L141/'סכום נכסי הקרן'!$C$42</f>
        <v>4.6232721970797525E-5</v>
      </c>
    </row>
    <row r="142" spans="2:15">
      <c r="B142" s="87" t="s">
        <v>1517</v>
      </c>
      <c r="C142" s="84" t="s">
        <v>1518</v>
      </c>
      <c r="D142" s="97" t="s">
        <v>1469</v>
      </c>
      <c r="E142" s="97" t="s">
        <v>947</v>
      </c>
      <c r="F142" s="84">
        <v>512544693</v>
      </c>
      <c r="G142" s="97" t="s">
        <v>1061</v>
      </c>
      <c r="H142" s="97" t="s">
        <v>175</v>
      </c>
      <c r="I142" s="94">
        <v>5533.5218750000004</v>
      </c>
      <c r="J142" s="96">
        <v>899</v>
      </c>
      <c r="K142" s="84"/>
      <c r="L142" s="94">
        <v>173.21683128699999</v>
      </c>
      <c r="M142" s="95">
        <v>2.7393716044500665E-4</v>
      </c>
      <c r="N142" s="95">
        <f t="shared" si="3"/>
        <v>1.0071986250885323E-3</v>
      </c>
      <c r="O142" s="95">
        <f>L142/'סכום נכסי הקרן'!$C$42</f>
        <v>1.3248774858221025E-4</v>
      </c>
    </row>
    <row r="143" spans="2:15">
      <c r="B143" s="87" t="s">
        <v>1519</v>
      </c>
      <c r="C143" s="84" t="s">
        <v>1520</v>
      </c>
      <c r="D143" s="97" t="s">
        <v>1469</v>
      </c>
      <c r="E143" s="97" t="s">
        <v>947</v>
      </c>
      <c r="F143" s="84" t="s">
        <v>1521</v>
      </c>
      <c r="G143" s="97" t="s">
        <v>1042</v>
      </c>
      <c r="H143" s="97" t="s">
        <v>175</v>
      </c>
      <c r="I143" s="94">
        <v>7390.1354589999992</v>
      </c>
      <c r="J143" s="96">
        <v>8372</v>
      </c>
      <c r="K143" s="84"/>
      <c r="L143" s="94">
        <v>2154.3208535500003</v>
      </c>
      <c r="M143" s="95">
        <v>1.5405407246775026E-4</v>
      </c>
      <c r="N143" s="95">
        <f t="shared" si="3"/>
        <v>1.2526663751861166E-2</v>
      </c>
      <c r="O143" s="95">
        <f>L143/'סכום נכסי הקרן'!$C$42</f>
        <v>1.6477678149973524E-3</v>
      </c>
    </row>
    <row r="144" spans="2:15">
      <c r="B144" s="87" t="s">
        <v>1522</v>
      </c>
      <c r="C144" s="84" t="s">
        <v>1523</v>
      </c>
      <c r="D144" s="97" t="s">
        <v>1469</v>
      </c>
      <c r="E144" s="97" t="s">
        <v>947</v>
      </c>
      <c r="F144" s="84" t="s">
        <v>1214</v>
      </c>
      <c r="G144" s="97" t="s">
        <v>1215</v>
      </c>
      <c r="H144" s="97" t="s">
        <v>175</v>
      </c>
      <c r="I144" s="94">
        <v>27274.255019999997</v>
      </c>
      <c r="J144" s="96">
        <v>688</v>
      </c>
      <c r="K144" s="84"/>
      <c r="L144" s="94">
        <v>653.38641715299991</v>
      </c>
      <c r="M144" s="95">
        <v>2.4985621946030618E-5</v>
      </c>
      <c r="N144" s="95">
        <f t="shared" si="3"/>
        <v>3.7992260689588874E-3</v>
      </c>
      <c r="O144" s="95">
        <f>L144/'סכום נכסי הקרן'!$C$42</f>
        <v>4.9975337107609696E-4</v>
      </c>
    </row>
    <row r="145" spans="2:15">
      <c r="B145" s="87" t="s">
        <v>1524</v>
      </c>
      <c r="C145" s="84" t="s">
        <v>1525</v>
      </c>
      <c r="D145" s="97" t="s">
        <v>1469</v>
      </c>
      <c r="E145" s="97" t="s">
        <v>947</v>
      </c>
      <c r="F145" s="84" t="s">
        <v>1210</v>
      </c>
      <c r="G145" s="97" t="s">
        <v>1211</v>
      </c>
      <c r="H145" s="97" t="s">
        <v>175</v>
      </c>
      <c r="I145" s="94">
        <v>7260.4866219999994</v>
      </c>
      <c r="J145" s="96">
        <v>1924</v>
      </c>
      <c r="K145" s="84"/>
      <c r="L145" s="94">
        <v>486.4067173709999</v>
      </c>
      <c r="M145" s="95">
        <v>6.8217445521286015E-5</v>
      </c>
      <c r="N145" s="95">
        <f t="shared" si="3"/>
        <v>2.8282943021753874E-3</v>
      </c>
      <c r="O145" s="95">
        <f>L145/'סכום נכסי הקרן'!$C$42</f>
        <v>3.7203619533354032E-4</v>
      </c>
    </row>
    <row r="146" spans="2:15">
      <c r="B146" s="87" t="s">
        <v>1526</v>
      </c>
      <c r="C146" s="84" t="s">
        <v>1527</v>
      </c>
      <c r="D146" s="97" t="s">
        <v>1485</v>
      </c>
      <c r="E146" s="97" t="s">
        <v>947</v>
      </c>
      <c r="F146" s="84" t="s">
        <v>1528</v>
      </c>
      <c r="G146" s="97" t="s">
        <v>1094</v>
      </c>
      <c r="H146" s="97" t="s">
        <v>175</v>
      </c>
      <c r="I146" s="94">
        <v>3484.5377749999989</v>
      </c>
      <c r="J146" s="96">
        <v>1646</v>
      </c>
      <c r="K146" s="84"/>
      <c r="L146" s="94">
        <v>199.71182236599998</v>
      </c>
      <c r="M146" s="95">
        <v>1.0236675346619115E-4</v>
      </c>
      <c r="N146" s="95">
        <f t="shared" si="3"/>
        <v>1.1612582415139513E-3</v>
      </c>
      <c r="O146" s="95">
        <f>L146/'סכום נכסי הקרן'!$C$42</f>
        <v>1.5275287923193539E-4</v>
      </c>
    </row>
    <row r="147" spans="2:15">
      <c r="B147" s="87" t="s">
        <v>1529</v>
      </c>
      <c r="C147" s="84" t="s">
        <v>1530</v>
      </c>
      <c r="D147" s="97" t="s">
        <v>1469</v>
      </c>
      <c r="E147" s="97" t="s">
        <v>947</v>
      </c>
      <c r="F147" s="84" t="s">
        <v>1531</v>
      </c>
      <c r="G147" s="97" t="s">
        <v>1061</v>
      </c>
      <c r="H147" s="97" t="s">
        <v>175</v>
      </c>
      <c r="I147" s="94">
        <v>4890.3811809999988</v>
      </c>
      <c r="J147" s="96">
        <v>2383</v>
      </c>
      <c r="K147" s="84"/>
      <c r="L147" s="94">
        <v>405.78456225899998</v>
      </c>
      <c r="M147" s="95">
        <v>2.3401401768692248E-4</v>
      </c>
      <c r="N147" s="95">
        <f t="shared" si="3"/>
        <v>2.3595031161390972E-3</v>
      </c>
      <c r="O147" s="95">
        <f>L147/'סכום נכסי הקרן'!$C$42</f>
        <v>3.1037101108284421E-4</v>
      </c>
    </row>
    <row r="148" spans="2:15">
      <c r="B148" s="87" t="s">
        <v>1532</v>
      </c>
      <c r="C148" s="84" t="s">
        <v>1533</v>
      </c>
      <c r="D148" s="97" t="s">
        <v>1469</v>
      </c>
      <c r="E148" s="97" t="s">
        <v>947</v>
      </c>
      <c r="F148" s="84" t="s">
        <v>1534</v>
      </c>
      <c r="G148" s="97" t="s">
        <v>1094</v>
      </c>
      <c r="H148" s="97" t="s">
        <v>175</v>
      </c>
      <c r="I148" s="94">
        <v>7487.645599999998</v>
      </c>
      <c r="J148" s="96">
        <v>4278</v>
      </c>
      <c r="K148" s="84"/>
      <c r="L148" s="94">
        <v>1115.3593890699999</v>
      </c>
      <c r="M148" s="95">
        <v>1.1213838171833812E-4</v>
      </c>
      <c r="N148" s="95">
        <f t="shared" si="3"/>
        <v>6.4854462167684293E-3</v>
      </c>
      <c r="O148" s="95">
        <f>L148/'סכום נכסי הקרן'!$C$42</f>
        <v>8.5310101345217296E-4</v>
      </c>
    </row>
    <row r="149" spans="2:15">
      <c r="B149" s="87" t="s">
        <v>1535</v>
      </c>
      <c r="C149" s="84" t="s">
        <v>1536</v>
      </c>
      <c r="D149" s="97" t="s">
        <v>1469</v>
      </c>
      <c r="E149" s="97" t="s">
        <v>947</v>
      </c>
      <c r="F149" s="84" t="s">
        <v>1537</v>
      </c>
      <c r="G149" s="97" t="s">
        <v>1094</v>
      </c>
      <c r="H149" s="97" t="s">
        <v>175</v>
      </c>
      <c r="I149" s="94">
        <v>1613.0500849999999</v>
      </c>
      <c r="J149" s="96">
        <v>11674</v>
      </c>
      <c r="K149" s="84"/>
      <c r="L149" s="94">
        <v>655.68659968399993</v>
      </c>
      <c r="M149" s="95">
        <v>3.1534479458446436E-5</v>
      </c>
      <c r="N149" s="95">
        <f t="shared" si="3"/>
        <v>3.8126008701572611E-3</v>
      </c>
      <c r="O149" s="95">
        <f>L149/'סכום נכסי הקרן'!$C$42</f>
        <v>5.0151270359936309E-4</v>
      </c>
    </row>
    <row r="150" spans="2:15">
      <c r="B150" s="83"/>
      <c r="C150" s="84"/>
      <c r="D150" s="84"/>
      <c r="E150" s="84"/>
      <c r="F150" s="84"/>
      <c r="G150" s="84"/>
      <c r="H150" s="84"/>
      <c r="I150" s="94"/>
      <c r="J150" s="96"/>
      <c r="K150" s="84"/>
      <c r="L150" s="84"/>
      <c r="M150" s="84"/>
      <c r="N150" s="95"/>
      <c r="O150" s="84"/>
    </row>
    <row r="151" spans="2:15">
      <c r="B151" s="102" t="s">
        <v>68</v>
      </c>
      <c r="C151" s="82"/>
      <c r="D151" s="82"/>
      <c r="E151" s="82"/>
      <c r="F151" s="82"/>
      <c r="G151" s="82"/>
      <c r="H151" s="82"/>
      <c r="I151" s="91"/>
      <c r="J151" s="93"/>
      <c r="K151" s="91">
        <v>11.964801688</v>
      </c>
      <c r="L151" s="91">
        <f>SUM(L152:L217)</f>
        <v>34353.648291526006</v>
      </c>
      <c r="M151" s="82"/>
      <c r="N151" s="92">
        <f t="shared" ref="N151:N215" si="4">L151/$L$11</f>
        <v>0.19975511079907868</v>
      </c>
      <c r="O151" s="92">
        <f>L151/'סכום נכסי הקרן'!$C$42</f>
        <v>2.627595415475633E-2</v>
      </c>
    </row>
    <row r="152" spans="2:15">
      <c r="B152" s="87" t="s">
        <v>1538</v>
      </c>
      <c r="C152" s="84" t="s">
        <v>1539</v>
      </c>
      <c r="D152" s="97" t="s">
        <v>30</v>
      </c>
      <c r="E152" s="97" t="s">
        <v>947</v>
      </c>
      <c r="F152" s="84"/>
      <c r="G152" s="97" t="s">
        <v>1106</v>
      </c>
      <c r="H152" s="97" t="s">
        <v>177</v>
      </c>
      <c r="I152" s="94">
        <v>833.43811599999981</v>
      </c>
      <c r="J152" s="96">
        <v>28495</v>
      </c>
      <c r="K152" s="84"/>
      <c r="L152" s="94">
        <v>903.64256699299983</v>
      </c>
      <c r="M152" s="95">
        <v>4.1585369556927895E-6</v>
      </c>
      <c r="N152" s="95">
        <f t="shared" si="4"/>
        <v>5.2543828696347272E-3</v>
      </c>
      <c r="O152" s="95">
        <f>L152/'סכום נכסי הקרן'!$C$42</f>
        <v>6.9116591231014398E-4</v>
      </c>
    </row>
    <row r="153" spans="2:15">
      <c r="B153" s="87" t="s">
        <v>1540</v>
      </c>
      <c r="C153" s="84" t="s">
        <v>1541</v>
      </c>
      <c r="D153" s="97" t="s">
        <v>30</v>
      </c>
      <c r="E153" s="97" t="s">
        <v>947</v>
      </c>
      <c r="F153" s="84"/>
      <c r="G153" s="97" t="s">
        <v>996</v>
      </c>
      <c r="H153" s="97" t="s">
        <v>177</v>
      </c>
      <c r="I153" s="94">
        <v>1861.5803079999998</v>
      </c>
      <c r="J153" s="96">
        <v>11920</v>
      </c>
      <c r="K153" s="84"/>
      <c r="L153" s="94">
        <v>844.33091825099984</v>
      </c>
      <c r="M153" s="95">
        <v>2.3924793123501671E-6</v>
      </c>
      <c r="N153" s="95">
        <f t="shared" si="4"/>
        <v>4.9095052349336487E-3</v>
      </c>
      <c r="O153" s="95">
        <f>L153/'סכום נכסי הקרן'!$C$42</f>
        <v>6.4580042012245601E-4</v>
      </c>
    </row>
    <row r="154" spans="2:15">
      <c r="B154" s="87" t="s">
        <v>1542</v>
      </c>
      <c r="C154" s="84" t="s">
        <v>1543</v>
      </c>
      <c r="D154" s="97" t="s">
        <v>1485</v>
      </c>
      <c r="E154" s="97" t="s">
        <v>947</v>
      </c>
      <c r="F154" s="84"/>
      <c r="G154" s="97" t="s">
        <v>1137</v>
      </c>
      <c r="H154" s="97" t="s">
        <v>175</v>
      </c>
      <c r="I154" s="94">
        <v>591.86669899999993</v>
      </c>
      <c r="J154" s="96">
        <v>15404</v>
      </c>
      <c r="K154" s="94">
        <v>2.0608798329999996</v>
      </c>
      <c r="L154" s="94">
        <v>319.51881124099998</v>
      </c>
      <c r="M154" s="95">
        <v>5.218477233202551E-6</v>
      </c>
      <c r="N154" s="95">
        <f t="shared" si="4"/>
        <v>1.8578962851401044E-3</v>
      </c>
      <c r="O154" s="95">
        <f>L154/'סכום נכסי הקרן'!$C$42</f>
        <v>2.4438922947877156E-4</v>
      </c>
    </row>
    <row r="155" spans="2:15">
      <c r="B155" s="87" t="s">
        <v>1544</v>
      </c>
      <c r="C155" s="84" t="s">
        <v>1545</v>
      </c>
      <c r="D155" s="97" t="s">
        <v>1485</v>
      </c>
      <c r="E155" s="97" t="s">
        <v>947</v>
      </c>
      <c r="F155" s="84"/>
      <c r="G155" s="97" t="s">
        <v>1486</v>
      </c>
      <c r="H155" s="97" t="s">
        <v>175</v>
      </c>
      <c r="I155" s="94">
        <v>1398.3553469999997</v>
      </c>
      <c r="J155" s="96">
        <v>16723</v>
      </c>
      <c r="K155" s="84"/>
      <c r="L155" s="94">
        <v>814.25513114799992</v>
      </c>
      <c r="M155" s="95">
        <v>5.370913068088555E-7</v>
      </c>
      <c r="N155" s="95">
        <f t="shared" si="4"/>
        <v>4.7346244730958678E-3</v>
      </c>
      <c r="O155" s="95">
        <f>L155/'סכום נכסי הקרן'!$C$42</f>
        <v>6.2279645861070085E-4</v>
      </c>
    </row>
    <row r="156" spans="2:15">
      <c r="B156" s="87" t="s">
        <v>1546</v>
      </c>
      <c r="C156" s="84" t="s">
        <v>1547</v>
      </c>
      <c r="D156" s="97" t="s">
        <v>1469</v>
      </c>
      <c r="E156" s="97" t="s">
        <v>947</v>
      </c>
      <c r="F156" s="84"/>
      <c r="G156" s="97" t="s">
        <v>1094</v>
      </c>
      <c r="H156" s="97" t="s">
        <v>175</v>
      </c>
      <c r="I156" s="94">
        <v>274.16444099999995</v>
      </c>
      <c r="J156" s="96">
        <v>121900</v>
      </c>
      <c r="K156" s="84"/>
      <c r="L156" s="94">
        <v>1163.7068703109996</v>
      </c>
      <c r="M156" s="95">
        <v>7.8931543607806879E-7</v>
      </c>
      <c r="N156" s="95">
        <f t="shared" si="4"/>
        <v>6.7665708411517598E-3</v>
      </c>
      <c r="O156" s="95">
        <f>L156/'סכום נכסי הקרן'!$C$42</f>
        <v>8.9008038140185922E-4</v>
      </c>
    </row>
    <row r="157" spans="2:15">
      <c r="B157" s="87" t="s">
        <v>1548</v>
      </c>
      <c r="C157" s="84" t="s">
        <v>1549</v>
      </c>
      <c r="D157" s="97" t="s">
        <v>1469</v>
      </c>
      <c r="E157" s="97" t="s">
        <v>947</v>
      </c>
      <c r="F157" s="84"/>
      <c r="G157" s="97" t="s">
        <v>1486</v>
      </c>
      <c r="H157" s="97" t="s">
        <v>175</v>
      </c>
      <c r="I157" s="94">
        <v>285.82804599999992</v>
      </c>
      <c r="J157" s="96">
        <v>173591</v>
      </c>
      <c r="K157" s="84"/>
      <c r="L157" s="94">
        <v>1727.6700795759998</v>
      </c>
      <c r="M157" s="95">
        <v>5.7783194246611941E-7</v>
      </c>
      <c r="N157" s="95">
        <f t="shared" si="4"/>
        <v>1.0045830510964544E-2</v>
      </c>
      <c r="O157" s="95">
        <f>L157/'סכום נכסי הקרן'!$C$42</f>
        <v>1.3214369379417859E-3</v>
      </c>
    </row>
    <row r="158" spans="2:15">
      <c r="B158" s="87" t="s">
        <v>1550</v>
      </c>
      <c r="C158" s="84" t="s">
        <v>1551</v>
      </c>
      <c r="D158" s="97" t="s">
        <v>30</v>
      </c>
      <c r="E158" s="97" t="s">
        <v>947</v>
      </c>
      <c r="F158" s="84"/>
      <c r="G158" s="97" t="s">
        <v>1137</v>
      </c>
      <c r="H158" s="97" t="s">
        <v>177</v>
      </c>
      <c r="I158" s="94">
        <v>5375.4212500000003</v>
      </c>
      <c r="J158" s="96">
        <v>747.6</v>
      </c>
      <c r="K158" s="84"/>
      <c r="L158" s="94">
        <v>152.91020045299996</v>
      </c>
      <c r="M158" s="95">
        <v>4.3932121010839082E-6</v>
      </c>
      <c r="N158" s="95">
        <f t="shared" si="4"/>
        <v>8.8912227821033953E-4</v>
      </c>
      <c r="O158" s="95">
        <f>L158/'סכום נכסי הקרן'!$C$42</f>
        <v>1.1695588727001991E-4</v>
      </c>
    </row>
    <row r="159" spans="2:15">
      <c r="B159" s="87" t="s">
        <v>1552</v>
      </c>
      <c r="C159" s="84" t="s">
        <v>1553</v>
      </c>
      <c r="D159" s="97" t="s">
        <v>30</v>
      </c>
      <c r="E159" s="97" t="s">
        <v>947</v>
      </c>
      <c r="F159" s="84"/>
      <c r="G159" s="97" t="s">
        <v>1042</v>
      </c>
      <c r="H159" s="97" t="s">
        <v>177</v>
      </c>
      <c r="I159" s="94">
        <v>342.82159899999994</v>
      </c>
      <c r="J159" s="96">
        <v>22725</v>
      </c>
      <c r="K159" s="84"/>
      <c r="L159" s="94">
        <v>296.43312296899995</v>
      </c>
      <c r="M159" s="95">
        <v>8.0538898853357371E-7</v>
      </c>
      <c r="N159" s="95">
        <f t="shared" si="4"/>
        <v>1.7236606377493769E-3</v>
      </c>
      <c r="O159" s="95">
        <f>L159/'סכום נכסי הקרן'!$C$42</f>
        <v>2.2673176027729236E-4</v>
      </c>
    </row>
    <row r="160" spans="2:15">
      <c r="B160" s="87" t="s">
        <v>1554</v>
      </c>
      <c r="C160" s="84" t="s">
        <v>1555</v>
      </c>
      <c r="D160" s="97" t="s">
        <v>1485</v>
      </c>
      <c r="E160" s="97" t="s">
        <v>947</v>
      </c>
      <c r="F160" s="84"/>
      <c r="G160" s="97" t="s">
        <v>959</v>
      </c>
      <c r="H160" s="97" t="s">
        <v>175</v>
      </c>
      <c r="I160" s="94">
        <v>4226.6634109999995</v>
      </c>
      <c r="J160" s="96">
        <v>2917</v>
      </c>
      <c r="K160" s="84"/>
      <c r="L160" s="94">
        <v>429.30194903499989</v>
      </c>
      <c r="M160" s="95">
        <v>4.5407466106764729E-7</v>
      </c>
      <c r="N160" s="95">
        <f t="shared" si="4"/>
        <v>2.4962489476525272E-3</v>
      </c>
      <c r="O160" s="95">
        <f>L160/'סכום נכסי הקרן'!$C$42</f>
        <v>3.2835867200089211E-4</v>
      </c>
    </row>
    <row r="161" spans="2:15">
      <c r="B161" s="87" t="s">
        <v>1556</v>
      </c>
      <c r="C161" s="84" t="s">
        <v>1557</v>
      </c>
      <c r="D161" s="97" t="s">
        <v>1485</v>
      </c>
      <c r="E161" s="97" t="s">
        <v>947</v>
      </c>
      <c r="F161" s="84"/>
      <c r="G161" s="97" t="s">
        <v>986</v>
      </c>
      <c r="H161" s="97" t="s">
        <v>175</v>
      </c>
      <c r="I161" s="94">
        <v>333.68709799999999</v>
      </c>
      <c r="J161" s="96">
        <v>25296</v>
      </c>
      <c r="K161" s="94">
        <v>0.89466185699999978</v>
      </c>
      <c r="L161" s="94">
        <v>294.80849992999993</v>
      </c>
      <c r="M161" s="95">
        <v>1.2360880880134379E-6</v>
      </c>
      <c r="N161" s="95">
        <f t="shared" si="4"/>
        <v>1.7142139917219086E-3</v>
      </c>
      <c r="O161" s="95">
        <f>L161/'סכום נכסי הקרן'!$C$42</f>
        <v>2.2548914056688286E-4</v>
      </c>
    </row>
    <row r="162" spans="2:15">
      <c r="B162" s="87" t="s">
        <v>1558</v>
      </c>
      <c r="C162" s="84" t="s">
        <v>1559</v>
      </c>
      <c r="D162" s="97" t="s">
        <v>1485</v>
      </c>
      <c r="E162" s="97" t="s">
        <v>947</v>
      </c>
      <c r="F162" s="84"/>
      <c r="G162" s="97" t="s">
        <v>1008</v>
      </c>
      <c r="H162" s="97" t="s">
        <v>175</v>
      </c>
      <c r="I162" s="94">
        <v>126.96299699999997</v>
      </c>
      <c r="J162" s="96">
        <v>44564</v>
      </c>
      <c r="K162" s="84"/>
      <c r="L162" s="94">
        <v>197.01082880999996</v>
      </c>
      <c r="M162" s="95">
        <v>8.2137471527108819E-7</v>
      </c>
      <c r="N162" s="95">
        <f t="shared" si="4"/>
        <v>1.1455528566748259E-3</v>
      </c>
      <c r="O162" s="95">
        <f>L162/'סכום נכסי הקרן'!$C$42</f>
        <v>1.5068697978953889E-4</v>
      </c>
    </row>
    <row r="163" spans="2:15">
      <c r="B163" s="87" t="s">
        <v>1560</v>
      </c>
      <c r="C163" s="84" t="s">
        <v>1561</v>
      </c>
      <c r="D163" s="97" t="s">
        <v>1485</v>
      </c>
      <c r="E163" s="97" t="s">
        <v>947</v>
      </c>
      <c r="F163" s="84"/>
      <c r="G163" s="97" t="s">
        <v>996</v>
      </c>
      <c r="H163" s="97" t="s">
        <v>175</v>
      </c>
      <c r="I163" s="94">
        <v>386.60029499999996</v>
      </c>
      <c r="J163" s="96">
        <v>38047</v>
      </c>
      <c r="K163" s="84"/>
      <c r="L163" s="94">
        <v>512.16673307299993</v>
      </c>
      <c r="M163" s="95">
        <v>6.8703291127532245E-7</v>
      </c>
      <c r="N163" s="95">
        <f t="shared" si="4"/>
        <v>2.9780802796958101E-3</v>
      </c>
      <c r="O163" s="95">
        <f>L163/'סכום נכסי הקרן'!$C$42</f>
        <v>3.917391679514011E-4</v>
      </c>
    </row>
    <row r="164" spans="2:15">
      <c r="B164" s="87" t="s">
        <v>1562</v>
      </c>
      <c r="C164" s="84" t="s">
        <v>1563</v>
      </c>
      <c r="D164" s="97" t="s">
        <v>1485</v>
      </c>
      <c r="E164" s="97" t="s">
        <v>947</v>
      </c>
      <c r="F164" s="84"/>
      <c r="G164" s="97" t="s">
        <v>996</v>
      </c>
      <c r="H164" s="97" t="s">
        <v>175</v>
      </c>
      <c r="I164" s="94">
        <v>1258.2790539999999</v>
      </c>
      <c r="J164" s="96">
        <v>12631</v>
      </c>
      <c r="K164" s="84"/>
      <c r="L164" s="94">
        <v>553.40549729099985</v>
      </c>
      <c r="M164" s="95">
        <v>2.2365859034074471E-6</v>
      </c>
      <c r="N164" s="95">
        <f t="shared" si="4"/>
        <v>3.2178700640493872E-3</v>
      </c>
      <c r="O164" s="95">
        <f>L164/'סכום נכסי הקרן'!$C$42</f>
        <v>4.2328131651144966E-4</v>
      </c>
    </row>
    <row r="165" spans="2:15">
      <c r="B165" s="87" t="s">
        <v>1564</v>
      </c>
      <c r="C165" s="84" t="s">
        <v>1565</v>
      </c>
      <c r="D165" s="97" t="s">
        <v>1469</v>
      </c>
      <c r="E165" s="97" t="s">
        <v>947</v>
      </c>
      <c r="F165" s="84"/>
      <c r="G165" s="97" t="s">
        <v>1015</v>
      </c>
      <c r="H165" s="97" t="s">
        <v>175</v>
      </c>
      <c r="I165" s="94">
        <v>2314.8523069999997</v>
      </c>
      <c r="J165" s="96">
        <v>4941</v>
      </c>
      <c r="K165" s="84"/>
      <c r="L165" s="94">
        <v>398.26020030299992</v>
      </c>
      <c r="M165" s="95">
        <v>5.452753949875412E-7</v>
      </c>
      <c r="N165" s="95">
        <f t="shared" si="4"/>
        <v>2.3157514381962362E-3</v>
      </c>
      <c r="O165" s="95">
        <f>L165/'סכום נכסי הקרן'!$C$42</f>
        <v>3.0461587881503149E-4</v>
      </c>
    </row>
    <row r="166" spans="2:15">
      <c r="B166" s="87" t="s">
        <v>1566</v>
      </c>
      <c r="C166" s="84" t="s">
        <v>1567</v>
      </c>
      <c r="D166" s="97" t="s">
        <v>1485</v>
      </c>
      <c r="E166" s="97" t="s">
        <v>947</v>
      </c>
      <c r="F166" s="84"/>
      <c r="G166" s="97" t="s">
        <v>959</v>
      </c>
      <c r="H166" s="97" t="s">
        <v>175</v>
      </c>
      <c r="I166" s="94">
        <v>1002.8117239999998</v>
      </c>
      <c r="J166" s="96">
        <v>6908</v>
      </c>
      <c r="K166" s="84"/>
      <c r="L166" s="94">
        <v>241.21288249699998</v>
      </c>
      <c r="M166" s="95">
        <v>4.4390732993745356E-7</v>
      </c>
      <c r="N166" s="95">
        <f t="shared" si="4"/>
        <v>1.402573189911791E-3</v>
      </c>
      <c r="O166" s="95">
        <f>L166/'סכום נכסי הקרן'!$C$42</f>
        <v>1.8449564914452512E-4</v>
      </c>
    </row>
    <row r="167" spans="2:15">
      <c r="B167" s="87" t="s">
        <v>1568</v>
      </c>
      <c r="C167" s="84" t="s">
        <v>1569</v>
      </c>
      <c r="D167" s="97" t="s">
        <v>30</v>
      </c>
      <c r="E167" s="97" t="s">
        <v>947</v>
      </c>
      <c r="F167" s="84"/>
      <c r="G167" s="97" t="s">
        <v>990</v>
      </c>
      <c r="H167" s="97" t="s">
        <v>177</v>
      </c>
      <c r="I167" s="94">
        <v>891.66234699999984</v>
      </c>
      <c r="J167" s="96">
        <v>8082</v>
      </c>
      <c r="K167" s="84"/>
      <c r="L167" s="94">
        <v>274.20409416099994</v>
      </c>
      <c r="M167" s="95">
        <v>1.2995704826359687E-6</v>
      </c>
      <c r="N167" s="95">
        <f t="shared" si="4"/>
        <v>1.5944061820124804E-3</v>
      </c>
      <c r="O167" s="95">
        <f>L167/'סכום נכסי הקרן'!$C$42</f>
        <v>2.0972952118736597E-4</v>
      </c>
    </row>
    <row r="168" spans="2:15">
      <c r="B168" s="87" t="s">
        <v>1570</v>
      </c>
      <c r="C168" s="84" t="s">
        <v>1571</v>
      </c>
      <c r="D168" s="97" t="s">
        <v>30</v>
      </c>
      <c r="E168" s="97" t="s">
        <v>947</v>
      </c>
      <c r="F168" s="84"/>
      <c r="G168" s="97" t="s">
        <v>965</v>
      </c>
      <c r="H168" s="97" t="s">
        <v>177</v>
      </c>
      <c r="I168" s="94">
        <v>4834.5468509999992</v>
      </c>
      <c r="J168" s="96">
        <v>3058</v>
      </c>
      <c r="K168" s="84"/>
      <c r="L168" s="94">
        <v>562.53288453599987</v>
      </c>
      <c r="M168" s="95">
        <v>3.9098426400109952E-6</v>
      </c>
      <c r="N168" s="95">
        <f t="shared" si="4"/>
        <v>3.270942804241608E-3</v>
      </c>
      <c r="O168" s="95">
        <f>L168/'סכום נכסי הקרן'!$C$42</f>
        <v>4.3026254909458371E-4</v>
      </c>
    </row>
    <row r="169" spans="2:15">
      <c r="B169" s="87" t="s">
        <v>1572</v>
      </c>
      <c r="C169" s="84" t="s">
        <v>1573</v>
      </c>
      <c r="D169" s="97" t="s">
        <v>1485</v>
      </c>
      <c r="E169" s="97" t="s">
        <v>947</v>
      </c>
      <c r="F169" s="84"/>
      <c r="G169" s="97" t="s">
        <v>990</v>
      </c>
      <c r="H169" s="97" t="s">
        <v>175</v>
      </c>
      <c r="I169" s="94">
        <v>501.83002799999997</v>
      </c>
      <c r="J169" s="96">
        <v>24459</v>
      </c>
      <c r="K169" s="94">
        <v>1.135791902</v>
      </c>
      <c r="L169" s="94">
        <v>428.52554790399989</v>
      </c>
      <c r="M169" s="95">
        <v>1.2170596918234197E-5</v>
      </c>
      <c r="N169" s="95">
        <f t="shared" si="4"/>
        <v>2.491734431679396E-3</v>
      </c>
      <c r="O169" s="95">
        <f>L169/'סכום נכסי הקרן'!$C$42</f>
        <v>3.2776482879825071E-4</v>
      </c>
    </row>
    <row r="170" spans="2:15">
      <c r="B170" s="87" t="s">
        <v>1574</v>
      </c>
      <c r="C170" s="84" t="s">
        <v>1575</v>
      </c>
      <c r="D170" s="97" t="s">
        <v>30</v>
      </c>
      <c r="E170" s="97" t="s">
        <v>947</v>
      </c>
      <c r="F170" s="84"/>
      <c r="G170" s="97" t="s">
        <v>996</v>
      </c>
      <c r="H170" s="97" t="s">
        <v>177</v>
      </c>
      <c r="I170" s="94">
        <v>447.94304199999993</v>
      </c>
      <c r="J170" s="96">
        <v>9512</v>
      </c>
      <c r="K170" s="84"/>
      <c r="L170" s="94">
        <v>162.12474178899998</v>
      </c>
      <c r="M170" s="95">
        <v>4.5708473673469378E-6</v>
      </c>
      <c r="N170" s="95">
        <f t="shared" si="4"/>
        <v>9.4270179063695434E-4</v>
      </c>
      <c r="O170" s="95">
        <f>L170/'סכום נכסי הקרן'!$C$42</f>
        <v>1.2400378109623598E-4</v>
      </c>
    </row>
    <row r="171" spans="2:15">
      <c r="B171" s="87" t="s">
        <v>1576</v>
      </c>
      <c r="C171" s="84" t="s">
        <v>1577</v>
      </c>
      <c r="D171" s="97" t="s">
        <v>30</v>
      </c>
      <c r="E171" s="97" t="s">
        <v>947</v>
      </c>
      <c r="F171" s="84"/>
      <c r="G171" s="97" t="s">
        <v>1015</v>
      </c>
      <c r="H171" s="97" t="s">
        <v>182</v>
      </c>
      <c r="I171" s="94">
        <v>14565.622536999997</v>
      </c>
      <c r="J171" s="96">
        <v>7866</v>
      </c>
      <c r="K171" s="84"/>
      <c r="L171" s="94">
        <v>408.10969162499993</v>
      </c>
      <c r="M171" s="95">
        <v>4.7408028498667181E-6</v>
      </c>
      <c r="N171" s="95">
        <f t="shared" si="4"/>
        <v>2.3730229749379683E-3</v>
      </c>
      <c r="O171" s="95">
        <f>L171/'סכום נכסי הקרן'!$C$42</f>
        <v>3.1214942460406437E-4</v>
      </c>
    </row>
    <row r="172" spans="2:15">
      <c r="B172" s="87" t="s">
        <v>1578</v>
      </c>
      <c r="C172" s="84" t="s">
        <v>1579</v>
      </c>
      <c r="D172" s="97" t="s">
        <v>1485</v>
      </c>
      <c r="E172" s="97" t="s">
        <v>947</v>
      </c>
      <c r="F172" s="84"/>
      <c r="G172" s="97" t="s">
        <v>1580</v>
      </c>
      <c r="H172" s="97" t="s">
        <v>175</v>
      </c>
      <c r="I172" s="94">
        <v>579.49419899999987</v>
      </c>
      <c r="J172" s="96">
        <v>19895</v>
      </c>
      <c r="K172" s="84"/>
      <c r="L172" s="94">
        <v>401.44107144299994</v>
      </c>
      <c r="M172" s="95">
        <v>2.6119726660611934E-6</v>
      </c>
      <c r="N172" s="95">
        <f t="shared" si="4"/>
        <v>2.334247152584889E-3</v>
      </c>
      <c r="O172" s="95">
        <f>L172/'סכום נכסי הקרן'!$C$42</f>
        <v>3.0704882053748153E-4</v>
      </c>
    </row>
    <row r="173" spans="2:15">
      <c r="B173" s="87" t="s">
        <v>1581</v>
      </c>
      <c r="C173" s="84" t="s">
        <v>1582</v>
      </c>
      <c r="D173" s="97" t="s">
        <v>1469</v>
      </c>
      <c r="E173" s="97" t="s">
        <v>947</v>
      </c>
      <c r="F173" s="84"/>
      <c r="G173" s="97" t="s">
        <v>1015</v>
      </c>
      <c r="H173" s="97" t="s">
        <v>175</v>
      </c>
      <c r="I173" s="94">
        <v>442.04056500000002</v>
      </c>
      <c r="J173" s="96">
        <v>17808</v>
      </c>
      <c r="K173" s="84"/>
      <c r="L173" s="94">
        <v>274.098108615</v>
      </c>
      <c r="M173" s="95">
        <v>1.8374540211430216E-7</v>
      </c>
      <c r="N173" s="95">
        <f t="shared" si="4"/>
        <v>1.5937899110911313E-3</v>
      </c>
      <c r="O173" s="95">
        <f>L173/'סכום נכסי הקרן'!$C$42</f>
        <v>2.096484563955241E-4</v>
      </c>
    </row>
    <row r="174" spans="2:15">
      <c r="B174" s="87" t="s">
        <v>1583</v>
      </c>
      <c r="C174" s="84" t="s">
        <v>1584</v>
      </c>
      <c r="D174" s="97" t="s">
        <v>1485</v>
      </c>
      <c r="E174" s="97" t="s">
        <v>947</v>
      </c>
      <c r="F174" s="84"/>
      <c r="G174" s="97" t="s">
        <v>965</v>
      </c>
      <c r="H174" s="97" t="s">
        <v>175</v>
      </c>
      <c r="I174" s="94">
        <v>917.71568999999988</v>
      </c>
      <c r="J174" s="96">
        <v>14557</v>
      </c>
      <c r="K174" s="94">
        <v>2.0770659429999996</v>
      </c>
      <c r="L174" s="94">
        <v>467.24396746899993</v>
      </c>
      <c r="M174" s="95">
        <v>3.5173607877640429E-6</v>
      </c>
      <c r="N174" s="95">
        <f t="shared" si="4"/>
        <v>2.7168692448596189E-3</v>
      </c>
      <c r="O174" s="95">
        <f>L174/'סכום נכסי הקרן'!$C$42</f>
        <v>3.5737925020703929E-4</v>
      </c>
    </row>
    <row r="175" spans="2:15">
      <c r="B175" s="87" t="s">
        <v>1585</v>
      </c>
      <c r="C175" s="84" t="s">
        <v>1586</v>
      </c>
      <c r="D175" s="97" t="s">
        <v>1485</v>
      </c>
      <c r="E175" s="97" t="s">
        <v>947</v>
      </c>
      <c r="F175" s="84"/>
      <c r="G175" s="97" t="s">
        <v>1008</v>
      </c>
      <c r="H175" s="97" t="s">
        <v>175</v>
      </c>
      <c r="I175" s="94">
        <v>176.93092999999996</v>
      </c>
      <c r="J175" s="96">
        <v>20723</v>
      </c>
      <c r="K175" s="84"/>
      <c r="L175" s="94">
        <v>127.66891092999998</v>
      </c>
      <c r="M175" s="95">
        <v>4.9207141754575878E-7</v>
      </c>
      <c r="N175" s="95">
        <f t="shared" si="4"/>
        <v>7.4235252197975569E-4</v>
      </c>
      <c r="O175" s="95">
        <f>L175/'סכום נכסי הקרן'!$C$42</f>
        <v>9.7649670920448687E-5</v>
      </c>
    </row>
    <row r="176" spans="2:15">
      <c r="B176" s="87" t="s">
        <v>1587</v>
      </c>
      <c r="C176" s="84" t="s">
        <v>1588</v>
      </c>
      <c r="D176" s="97" t="s">
        <v>1485</v>
      </c>
      <c r="E176" s="97" t="s">
        <v>947</v>
      </c>
      <c r="F176" s="84"/>
      <c r="G176" s="97" t="s">
        <v>1137</v>
      </c>
      <c r="H176" s="97" t="s">
        <v>175</v>
      </c>
      <c r="I176" s="94">
        <v>2270.1834599999997</v>
      </c>
      <c r="J176" s="96">
        <v>3563</v>
      </c>
      <c r="K176" s="84"/>
      <c r="L176" s="94">
        <v>281.64726891899994</v>
      </c>
      <c r="M176" s="95">
        <v>4.6225531413207982E-6</v>
      </c>
      <c r="N176" s="95">
        <f t="shared" si="4"/>
        <v>1.6376857832316599E-3</v>
      </c>
      <c r="O176" s="95">
        <f>L176/'סכום נכסי הקרן'!$C$42</f>
        <v>2.1542255608856132E-4</v>
      </c>
    </row>
    <row r="177" spans="2:15">
      <c r="B177" s="87" t="s">
        <v>1589</v>
      </c>
      <c r="C177" s="84" t="s">
        <v>1590</v>
      </c>
      <c r="D177" s="97" t="s">
        <v>1591</v>
      </c>
      <c r="E177" s="97" t="s">
        <v>947</v>
      </c>
      <c r="F177" s="84"/>
      <c r="G177" s="97" t="s">
        <v>1486</v>
      </c>
      <c r="H177" s="97" t="s">
        <v>177</v>
      </c>
      <c r="I177" s="94">
        <v>2449.4084699999994</v>
      </c>
      <c r="J177" s="96">
        <v>2840</v>
      </c>
      <c r="K177" s="84"/>
      <c r="L177" s="94">
        <v>264.68797808499994</v>
      </c>
      <c r="M177" s="95">
        <v>7.8591015936331665E-7</v>
      </c>
      <c r="N177" s="95">
        <f t="shared" si="4"/>
        <v>1.5390731121444057E-3</v>
      </c>
      <c r="O177" s="95">
        <f>L177/'סכום נכסי הקרן'!$C$42</f>
        <v>2.0245096295033605E-4</v>
      </c>
    </row>
    <row r="178" spans="2:15">
      <c r="B178" s="87" t="s">
        <v>1592</v>
      </c>
      <c r="C178" s="84" t="s">
        <v>1593</v>
      </c>
      <c r="D178" s="97" t="s">
        <v>1485</v>
      </c>
      <c r="E178" s="97" t="s">
        <v>947</v>
      </c>
      <c r="F178" s="84"/>
      <c r="G178" s="97" t="s">
        <v>959</v>
      </c>
      <c r="H178" s="97" t="s">
        <v>175</v>
      </c>
      <c r="I178" s="94">
        <v>1007.3042979999998</v>
      </c>
      <c r="J178" s="96">
        <v>11769</v>
      </c>
      <c r="K178" s="84"/>
      <c r="L178" s="94">
        <v>412.78985626399992</v>
      </c>
      <c r="M178" s="95">
        <v>3.1503018824649117E-7</v>
      </c>
      <c r="N178" s="95">
        <f t="shared" si="4"/>
        <v>2.4002365855008961E-3</v>
      </c>
      <c r="O178" s="95">
        <f>L178/'סכום נכסי הקרן'!$C$42</f>
        <v>3.1572912567241963E-4</v>
      </c>
    </row>
    <row r="179" spans="2:15">
      <c r="B179" s="87" t="s">
        <v>1594</v>
      </c>
      <c r="C179" s="84" t="s">
        <v>1595</v>
      </c>
      <c r="D179" s="97" t="s">
        <v>30</v>
      </c>
      <c r="E179" s="97" t="s">
        <v>947</v>
      </c>
      <c r="F179" s="84"/>
      <c r="G179" s="97" t="s">
        <v>1106</v>
      </c>
      <c r="H179" s="97" t="s">
        <v>177</v>
      </c>
      <c r="I179" s="94">
        <v>232.99251299999997</v>
      </c>
      <c r="J179" s="96">
        <v>46755</v>
      </c>
      <c r="K179" s="84"/>
      <c r="L179" s="94">
        <v>414.50014616899995</v>
      </c>
      <c r="M179" s="95">
        <v>1.8450567306656903E-6</v>
      </c>
      <c r="N179" s="95">
        <f t="shared" si="4"/>
        <v>2.4101813560409176E-3</v>
      </c>
      <c r="O179" s="95">
        <f>L179/'סכום נכסי הקרן'!$C$42</f>
        <v>3.1703726909735561E-4</v>
      </c>
    </row>
    <row r="180" spans="2:15">
      <c r="B180" s="87" t="s">
        <v>1596</v>
      </c>
      <c r="C180" s="84" t="s">
        <v>1597</v>
      </c>
      <c r="D180" s="97" t="s">
        <v>1485</v>
      </c>
      <c r="E180" s="97" t="s">
        <v>947</v>
      </c>
      <c r="F180" s="84"/>
      <c r="G180" s="97" t="s">
        <v>996</v>
      </c>
      <c r="H180" s="97" t="s">
        <v>175</v>
      </c>
      <c r="I180" s="94">
        <v>309.64107599999994</v>
      </c>
      <c r="J180" s="96">
        <v>39006</v>
      </c>
      <c r="K180" s="84"/>
      <c r="L180" s="94">
        <v>420.55107804900001</v>
      </c>
      <c r="M180" s="95">
        <v>1.0964724365602653E-6</v>
      </c>
      <c r="N180" s="95">
        <f t="shared" si="4"/>
        <v>2.4453655250662853E-3</v>
      </c>
      <c r="O180" s="95">
        <f>L180/'סכום נכסי הקרן'!$C$42</f>
        <v>3.2166542408465732E-4</v>
      </c>
    </row>
    <row r="181" spans="2:15">
      <c r="B181" s="87" t="s">
        <v>1598</v>
      </c>
      <c r="C181" s="84" t="s">
        <v>1599</v>
      </c>
      <c r="D181" s="97" t="s">
        <v>30</v>
      </c>
      <c r="E181" s="97" t="s">
        <v>947</v>
      </c>
      <c r="F181" s="84"/>
      <c r="G181" s="97" t="s">
        <v>1106</v>
      </c>
      <c r="H181" s="97" t="s">
        <v>177</v>
      </c>
      <c r="I181" s="94">
        <v>280.78584899999993</v>
      </c>
      <c r="J181" s="96">
        <v>36465</v>
      </c>
      <c r="K181" s="84"/>
      <c r="L181" s="94">
        <v>389.58847018299997</v>
      </c>
      <c r="M181" s="95">
        <v>5.555371369621489E-7</v>
      </c>
      <c r="N181" s="95">
        <f t="shared" si="4"/>
        <v>2.2653281935894158E-3</v>
      </c>
      <c r="O181" s="95">
        <f>L181/'סכום נכסי הקרן'!$C$42</f>
        <v>2.979831630946536E-4</v>
      </c>
    </row>
    <row r="182" spans="2:15">
      <c r="B182" s="87" t="s">
        <v>1600</v>
      </c>
      <c r="C182" s="84" t="s">
        <v>1601</v>
      </c>
      <c r="D182" s="97" t="s">
        <v>1485</v>
      </c>
      <c r="E182" s="97" t="s">
        <v>947</v>
      </c>
      <c r="F182" s="84"/>
      <c r="G182" s="97" t="s">
        <v>1094</v>
      </c>
      <c r="H182" s="97" t="s">
        <v>175</v>
      </c>
      <c r="I182" s="94">
        <v>891.99690099999998</v>
      </c>
      <c r="J182" s="96">
        <v>27157</v>
      </c>
      <c r="K182" s="84"/>
      <c r="L182" s="94">
        <v>843.47828125299986</v>
      </c>
      <c r="M182" s="95">
        <v>8.8923090115272667E-7</v>
      </c>
      <c r="N182" s="95">
        <f t="shared" si="4"/>
        <v>4.9045474325901672E-3</v>
      </c>
      <c r="O182" s="95">
        <f>L182/'סכום נכסי הקרן'!$C$42</f>
        <v>6.4514826666032653E-4</v>
      </c>
    </row>
    <row r="183" spans="2:15">
      <c r="B183" s="87" t="s">
        <v>1602</v>
      </c>
      <c r="C183" s="84" t="s">
        <v>1603</v>
      </c>
      <c r="D183" s="97" t="s">
        <v>1485</v>
      </c>
      <c r="E183" s="97" t="s">
        <v>947</v>
      </c>
      <c r="F183" s="84"/>
      <c r="G183" s="97" t="s">
        <v>1101</v>
      </c>
      <c r="H183" s="97" t="s">
        <v>175</v>
      </c>
      <c r="I183" s="94">
        <v>1398.3075539999998</v>
      </c>
      <c r="J183" s="96">
        <v>21471</v>
      </c>
      <c r="K183" s="84"/>
      <c r="L183" s="94">
        <v>1045.4030010209999</v>
      </c>
      <c r="M183" s="95">
        <v>1.8412249403864671E-6</v>
      </c>
      <c r="N183" s="95">
        <f t="shared" si="4"/>
        <v>6.0786729411254365E-3</v>
      </c>
      <c r="O183" s="95">
        <f>L183/'סכום נכסי הקרן'!$C$42</f>
        <v>7.9959371694587184E-4</v>
      </c>
    </row>
    <row r="184" spans="2:15">
      <c r="B184" s="87" t="s">
        <v>1604</v>
      </c>
      <c r="C184" s="84" t="s">
        <v>1605</v>
      </c>
      <c r="D184" s="97" t="s">
        <v>1469</v>
      </c>
      <c r="E184" s="97" t="s">
        <v>947</v>
      </c>
      <c r="F184" s="84"/>
      <c r="G184" s="97" t="s">
        <v>1003</v>
      </c>
      <c r="H184" s="97" t="s">
        <v>175</v>
      </c>
      <c r="I184" s="94">
        <v>4617.6905629999992</v>
      </c>
      <c r="J184" s="96">
        <v>13903</v>
      </c>
      <c r="K184" s="84"/>
      <c r="L184" s="94">
        <v>2235.4353613009998</v>
      </c>
      <c r="M184" s="95">
        <v>6.0477314589051359E-7</v>
      </c>
      <c r="N184" s="95">
        <f t="shared" si="4"/>
        <v>1.2998317805768751E-2</v>
      </c>
      <c r="O184" s="95">
        <f>L184/'סכום נכסי הקרן'!$C$42</f>
        <v>1.7098095832795478E-3</v>
      </c>
    </row>
    <row r="185" spans="2:15">
      <c r="B185" s="87" t="s">
        <v>1606</v>
      </c>
      <c r="C185" s="84" t="s">
        <v>1607</v>
      </c>
      <c r="D185" s="97" t="s">
        <v>1485</v>
      </c>
      <c r="E185" s="97" t="s">
        <v>947</v>
      </c>
      <c r="F185" s="84"/>
      <c r="G185" s="97" t="s">
        <v>1008</v>
      </c>
      <c r="H185" s="97" t="s">
        <v>175</v>
      </c>
      <c r="I185" s="94">
        <v>224.99310299999996</v>
      </c>
      <c r="J185" s="96">
        <v>20483</v>
      </c>
      <c r="K185" s="84"/>
      <c r="L185" s="94">
        <v>160.46914472499995</v>
      </c>
      <c r="M185" s="95">
        <v>1.1891813054968285E-6</v>
      </c>
      <c r="N185" s="95">
        <f t="shared" si="4"/>
        <v>9.3307504089114844E-4</v>
      </c>
      <c r="O185" s="95">
        <f>L185/'סכום נכסי הקרן'!$C$42</f>
        <v>1.2273747039225332E-4</v>
      </c>
    </row>
    <row r="186" spans="2:15">
      <c r="B186" s="87" t="s">
        <v>1608</v>
      </c>
      <c r="C186" s="84" t="s">
        <v>1609</v>
      </c>
      <c r="D186" s="97" t="s">
        <v>1485</v>
      </c>
      <c r="E186" s="97" t="s">
        <v>947</v>
      </c>
      <c r="F186" s="84"/>
      <c r="G186" s="97" t="s">
        <v>1054</v>
      </c>
      <c r="H186" s="97" t="s">
        <v>175</v>
      </c>
      <c r="I186" s="94">
        <v>948.60374999999988</v>
      </c>
      <c r="J186" s="96">
        <v>2050</v>
      </c>
      <c r="K186" s="84"/>
      <c r="L186" s="94">
        <v>67.712284278999988</v>
      </c>
      <c r="M186" s="95">
        <v>2.4583670665305224E-6</v>
      </c>
      <c r="N186" s="95">
        <f t="shared" si="4"/>
        <v>3.9372455390558262E-4</v>
      </c>
      <c r="O186" s="95">
        <f>L186/'סכום נכסי הקרן'!$C$42</f>
        <v>5.1790856747744808E-5</v>
      </c>
    </row>
    <row r="187" spans="2:15">
      <c r="B187" s="87" t="s">
        <v>1610</v>
      </c>
      <c r="C187" s="84" t="s">
        <v>1611</v>
      </c>
      <c r="D187" s="97" t="s">
        <v>151</v>
      </c>
      <c r="E187" s="97" t="s">
        <v>947</v>
      </c>
      <c r="F187" s="84"/>
      <c r="G187" s="97" t="s">
        <v>990</v>
      </c>
      <c r="H187" s="97" t="s">
        <v>1612</v>
      </c>
      <c r="I187" s="94">
        <v>722.87420699999984</v>
      </c>
      <c r="J187" s="96">
        <v>10828</v>
      </c>
      <c r="K187" s="84"/>
      <c r="L187" s="94">
        <v>274.48712211499992</v>
      </c>
      <c r="M187" s="95">
        <v>2.429012792338709E-7</v>
      </c>
      <c r="N187" s="95">
        <f t="shared" si="4"/>
        <v>1.5960518960231361E-3</v>
      </c>
      <c r="O187" s="95">
        <f>L187/'סכום נכסי הקרן'!$C$42</f>
        <v>2.0994599978319686E-4</v>
      </c>
    </row>
    <row r="188" spans="2:15">
      <c r="B188" s="87" t="s">
        <v>1613</v>
      </c>
      <c r="C188" s="84" t="s">
        <v>1614</v>
      </c>
      <c r="D188" s="97" t="s">
        <v>1469</v>
      </c>
      <c r="E188" s="97" t="s">
        <v>947</v>
      </c>
      <c r="F188" s="84"/>
      <c r="G188" s="97" t="s">
        <v>1003</v>
      </c>
      <c r="H188" s="97" t="s">
        <v>175</v>
      </c>
      <c r="I188" s="94">
        <v>535.76329699999985</v>
      </c>
      <c r="J188" s="96">
        <v>26762</v>
      </c>
      <c r="K188" s="84"/>
      <c r="L188" s="94">
        <v>499.25254945999995</v>
      </c>
      <c r="M188" s="95">
        <v>1.2236651738497159E-6</v>
      </c>
      <c r="N188" s="95">
        <f t="shared" si="4"/>
        <v>2.9029885701747932E-3</v>
      </c>
      <c r="O188" s="95">
        <f>L188/'סכום נכסי הקרן'!$C$42</f>
        <v>3.8186154174757822E-4</v>
      </c>
    </row>
    <row r="189" spans="2:15">
      <c r="B189" s="87" t="s">
        <v>1615</v>
      </c>
      <c r="C189" s="84" t="s">
        <v>1616</v>
      </c>
      <c r="D189" s="97" t="s">
        <v>1485</v>
      </c>
      <c r="E189" s="97" t="s">
        <v>947</v>
      </c>
      <c r="F189" s="84"/>
      <c r="G189" s="97" t="s">
        <v>1106</v>
      </c>
      <c r="H189" s="97" t="s">
        <v>175</v>
      </c>
      <c r="I189" s="94">
        <v>2793.7415329999994</v>
      </c>
      <c r="J189" s="96">
        <v>9392</v>
      </c>
      <c r="K189" s="84"/>
      <c r="L189" s="94">
        <v>913.6357291459999</v>
      </c>
      <c r="M189" s="95">
        <v>2.2316660426383613E-6</v>
      </c>
      <c r="N189" s="95">
        <f t="shared" si="4"/>
        <v>5.312489804774949E-3</v>
      </c>
      <c r="O189" s="95">
        <f>L189/'סכום נכסי הקרן'!$C$42</f>
        <v>6.9880934710242612E-4</v>
      </c>
    </row>
    <row r="190" spans="2:15">
      <c r="B190" s="87" t="s">
        <v>1617</v>
      </c>
      <c r="C190" s="84" t="s">
        <v>1618</v>
      </c>
      <c r="D190" s="97" t="s">
        <v>30</v>
      </c>
      <c r="E190" s="97" t="s">
        <v>947</v>
      </c>
      <c r="F190" s="84"/>
      <c r="G190" s="97" t="s">
        <v>1015</v>
      </c>
      <c r="H190" s="97" t="s">
        <v>177</v>
      </c>
      <c r="I190" s="94">
        <v>22270.947805</v>
      </c>
      <c r="J190" s="96">
        <v>465</v>
      </c>
      <c r="K190" s="84"/>
      <c r="L190" s="94">
        <v>394.04544723099991</v>
      </c>
      <c r="M190" s="95">
        <v>3.9483742639367063E-6</v>
      </c>
      <c r="N190" s="95">
        <f t="shared" si="4"/>
        <v>2.2912440420750566E-3</v>
      </c>
      <c r="O190" s="95">
        <f>L190/'סכום נכסי הקרן'!$C$42</f>
        <v>3.0139215545518067E-4</v>
      </c>
    </row>
    <row r="191" spans="2:15">
      <c r="B191" s="87" t="s">
        <v>1619</v>
      </c>
      <c r="C191" s="84" t="s">
        <v>1620</v>
      </c>
      <c r="D191" s="97" t="s">
        <v>1485</v>
      </c>
      <c r="E191" s="97" t="s">
        <v>947</v>
      </c>
      <c r="F191" s="84"/>
      <c r="G191" s="97" t="s">
        <v>1054</v>
      </c>
      <c r="H191" s="97" t="s">
        <v>175</v>
      </c>
      <c r="I191" s="94">
        <v>1966.7717749999997</v>
      </c>
      <c r="J191" s="96">
        <v>4988</v>
      </c>
      <c r="K191" s="94">
        <v>3.0817346940000001</v>
      </c>
      <c r="L191" s="94">
        <v>344.67490480299995</v>
      </c>
      <c r="M191" s="95">
        <v>3.4332107597126446E-6</v>
      </c>
      <c r="N191" s="95">
        <f t="shared" si="4"/>
        <v>2.0041706550150739E-3</v>
      </c>
      <c r="O191" s="95">
        <f>L191/'סכום נכסי הקרן'!$C$42</f>
        <v>2.6363028229326753E-4</v>
      </c>
    </row>
    <row r="192" spans="2:15">
      <c r="B192" s="87" t="s">
        <v>1507</v>
      </c>
      <c r="C192" s="84" t="s">
        <v>1508</v>
      </c>
      <c r="D192" s="97" t="s">
        <v>1485</v>
      </c>
      <c r="E192" s="97" t="s">
        <v>947</v>
      </c>
      <c r="F192" s="84"/>
      <c r="G192" s="97" t="s">
        <v>202</v>
      </c>
      <c r="H192" s="97" t="s">
        <v>175</v>
      </c>
      <c r="I192" s="94">
        <v>5687.5597569999991</v>
      </c>
      <c r="J192" s="96">
        <v>7429</v>
      </c>
      <c r="K192" s="84"/>
      <c r="L192" s="94">
        <v>1471.2453315619998</v>
      </c>
      <c r="M192" s="95">
        <v>1.1153805701275293E-4</v>
      </c>
      <c r="N192" s="95">
        <f t="shared" si="4"/>
        <v>8.5548053506528995E-3</v>
      </c>
      <c r="O192" s="95">
        <f>L192/'סכום נכסי הקרן'!$C$42</f>
        <v>1.1253062427159512E-3</v>
      </c>
    </row>
    <row r="193" spans="2:15">
      <c r="B193" s="87" t="s">
        <v>1621</v>
      </c>
      <c r="C193" s="84" t="s">
        <v>1622</v>
      </c>
      <c r="D193" s="97" t="s">
        <v>1485</v>
      </c>
      <c r="E193" s="97" t="s">
        <v>947</v>
      </c>
      <c r="F193" s="84"/>
      <c r="G193" s="97" t="s">
        <v>1015</v>
      </c>
      <c r="H193" s="97" t="s">
        <v>175</v>
      </c>
      <c r="I193" s="94">
        <v>881.56908499999986</v>
      </c>
      <c r="J193" s="96">
        <v>20383</v>
      </c>
      <c r="K193" s="84"/>
      <c r="L193" s="94">
        <v>625.68136897999989</v>
      </c>
      <c r="M193" s="95">
        <v>9.0892331391699455E-6</v>
      </c>
      <c r="N193" s="95">
        <f t="shared" si="4"/>
        <v>3.6381303704604968E-3</v>
      </c>
      <c r="O193" s="95">
        <f>L193/'סכום נכסי הקרן'!$C$42</f>
        <v>4.7856270831238013E-4</v>
      </c>
    </row>
    <row r="194" spans="2:15">
      <c r="B194" s="87" t="s">
        <v>1623</v>
      </c>
      <c r="C194" s="84" t="s">
        <v>1624</v>
      </c>
      <c r="D194" s="97" t="s">
        <v>1469</v>
      </c>
      <c r="E194" s="97" t="s">
        <v>947</v>
      </c>
      <c r="F194" s="84"/>
      <c r="G194" s="97" t="s">
        <v>1015</v>
      </c>
      <c r="H194" s="97" t="s">
        <v>175</v>
      </c>
      <c r="I194" s="94">
        <v>1183.4048190000001</v>
      </c>
      <c r="J194" s="96">
        <v>10359</v>
      </c>
      <c r="K194" s="84"/>
      <c r="L194" s="94">
        <v>426.85456771899993</v>
      </c>
      <c r="M194" s="95">
        <v>1.0057189977067721E-6</v>
      </c>
      <c r="N194" s="95">
        <f t="shared" si="4"/>
        <v>2.4820182341691575E-3</v>
      </c>
      <c r="O194" s="95">
        <f>L194/'סכום נכסי הקרן'!$C$42</f>
        <v>3.2648675206060782E-4</v>
      </c>
    </row>
    <row r="195" spans="2:15">
      <c r="B195" s="87" t="s">
        <v>1511</v>
      </c>
      <c r="C195" s="84" t="s">
        <v>1512</v>
      </c>
      <c r="D195" s="97" t="s">
        <v>1469</v>
      </c>
      <c r="E195" s="97" t="s">
        <v>947</v>
      </c>
      <c r="F195" s="84"/>
      <c r="G195" s="97" t="s">
        <v>1215</v>
      </c>
      <c r="H195" s="97" t="s">
        <v>175</v>
      </c>
      <c r="I195" s="94">
        <v>4781.3992579999995</v>
      </c>
      <c r="J195" s="96">
        <v>5589</v>
      </c>
      <c r="K195" s="84"/>
      <c r="L195" s="94">
        <v>930.50323245799984</v>
      </c>
      <c r="M195" s="95">
        <v>3.514322507693452E-5</v>
      </c>
      <c r="N195" s="95">
        <f t="shared" si="4"/>
        <v>5.4105687617579112E-3</v>
      </c>
      <c r="O195" s="95">
        <f>L195/'סכום נכסי הקרן'!$C$42</f>
        <v>7.1171073504149506E-4</v>
      </c>
    </row>
    <row r="196" spans="2:15">
      <c r="B196" s="87" t="s">
        <v>1513</v>
      </c>
      <c r="C196" s="84" t="s">
        <v>1514</v>
      </c>
      <c r="D196" s="97" t="s">
        <v>135</v>
      </c>
      <c r="E196" s="97" t="s">
        <v>947</v>
      </c>
      <c r="F196" s="84"/>
      <c r="G196" s="97" t="s">
        <v>679</v>
      </c>
      <c r="H196" s="97" t="s">
        <v>178</v>
      </c>
      <c r="I196" s="94">
        <v>118.61973699999999</v>
      </c>
      <c r="J196" s="96">
        <v>27.5</v>
      </c>
      <c r="K196" s="84"/>
      <c r="L196" s="94">
        <v>0.13961556299999997</v>
      </c>
      <c r="M196" s="95">
        <v>1.7302597160308142E-5</v>
      </c>
      <c r="N196" s="95">
        <f>L196/$L$11</f>
        <v>8.1181835535121574E-7</v>
      </c>
      <c r="O196" s="95">
        <f>L196/'סכום נכסי הקרן'!$C$42</f>
        <v>1.0678726467556601E-7</v>
      </c>
    </row>
    <row r="197" spans="2:15">
      <c r="B197" s="87" t="s">
        <v>1625</v>
      </c>
      <c r="C197" s="84" t="s">
        <v>1626</v>
      </c>
      <c r="D197" s="97" t="s">
        <v>1485</v>
      </c>
      <c r="E197" s="97" t="s">
        <v>947</v>
      </c>
      <c r="F197" s="84"/>
      <c r="G197" s="97" t="s">
        <v>1137</v>
      </c>
      <c r="H197" s="97" t="s">
        <v>175</v>
      </c>
      <c r="I197" s="94">
        <v>3932.7463429999993</v>
      </c>
      <c r="J197" s="96">
        <v>8522</v>
      </c>
      <c r="K197" s="84"/>
      <c r="L197" s="94">
        <v>1166.9875760540001</v>
      </c>
      <c r="M197" s="95">
        <v>6.2355240345613698E-6</v>
      </c>
      <c r="N197" s="95">
        <f t="shared" si="4"/>
        <v>6.7856470607611302E-3</v>
      </c>
      <c r="O197" s="95">
        <f>L197/'סכום נכסי הקרן'!$C$42</f>
        <v>8.9258968326601056E-4</v>
      </c>
    </row>
    <row r="198" spans="2:15">
      <c r="B198" s="87" t="s">
        <v>1627</v>
      </c>
      <c r="C198" s="84" t="s">
        <v>1628</v>
      </c>
      <c r="D198" s="97" t="s">
        <v>1469</v>
      </c>
      <c r="E198" s="97" t="s">
        <v>947</v>
      </c>
      <c r="F198" s="84"/>
      <c r="G198" s="97" t="s">
        <v>1486</v>
      </c>
      <c r="H198" s="97" t="s">
        <v>175</v>
      </c>
      <c r="I198" s="94">
        <v>1075.3500599999998</v>
      </c>
      <c r="J198" s="96">
        <v>10985</v>
      </c>
      <c r="K198" s="84"/>
      <c r="L198" s="94">
        <v>411.31892464499998</v>
      </c>
      <c r="M198" s="95">
        <v>2.9727941045157325E-6</v>
      </c>
      <c r="N198" s="95">
        <f t="shared" si="4"/>
        <v>2.3916836042851084E-3</v>
      </c>
      <c r="O198" s="95">
        <f>L198/'סכום נכסי הקרן'!$C$42</f>
        <v>3.1460405937792772E-4</v>
      </c>
    </row>
    <row r="199" spans="2:15">
      <c r="B199" s="87" t="s">
        <v>1629</v>
      </c>
      <c r="C199" s="84" t="s">
        <v>1630</v>
      </c>
      <c r="D199" s="97" t="s">
        <v>1485</v>
      </c>
      <c r="E199" s="97" t="s">
        <v>947</v>
      </c>
      <c r="F199" s="84"/>
      <c r="G199" s="97" t="s">
        <v>1008</v>
      </c>
      <c r="H199" s="97" t="s">
        <v>175</v>
      </c>
      <c r="I199" s="94">
        <v>191.08970599999998</v>
      </c>
      <c r="J199" s="96">
        <v>24498</v>
      </c>
      <c r="K199" s="84"/>
      <c r="L199" s="94">
        <v>163.00340948599995</v>
      </c>
      <c r="M199" s="95">
        <v>7.7584127486804705E-7</v>
      </c>
      <c r="N199" s="95">
        <f t="shared" si="4"/>
        <v>9.4781095289187261E-4</v>
      </c>
      <c r="O199" s="95">
        <f>L199/'סכום נכסי הקרן'!$C$42</f>
        <v>1.246758445675655E-4</v>
      </c>
    </row>
    <row r="200" spans="2:15">
      <c r="B200" s="87" t="s">
        <v>1631</v>
      </c>
      <c r="C200" s="84" t="s">
        <v>1632</v>
      </c>
      <c r="D200" s="97" t="s">
        <v>30</v>
      </c>
      <c r="E200" s="97" t="s">
        <v>947</v>
      </c>
      <c r="F200" s="84"/>
      <c r="G200" s="97" t="s">
        <v>996</v>
      </c>
      <c r="H200" s="97" t="s">
        <v>182</v>
      </c>
      <c r="I200" s="94">
        <v>1927.0512039999999</v>
      </c>
      <c r="J200" s="96">
        <v>28260</v>
      </c>
      <c r="K200" s="84"/>
      <c r="L200" s="94">
        <v>193.98105958799999</v>
      </c>
      <c r="M200" s="95">
        <v>1.4438956501337939E-5</v>
      </c>
      <c r="N200" s="95">
        <f t="shared" si="4"/>
        <v>1.127935749999564E-3</v>
      </c>
      <c r="O200" s="95">
        <f>L200/'סכום נכסי הקרן'!$C$42</f>
        <v>1.4836961085971841E-4</v>
      </c>
    </row>
    <row r="201" spans="2:15">
      <c r="B201" s="87" t="s">
        <v>1633</v>
      </c>
      <c r="C201" s="84" t="s">
        <v>1634</v>
      </c>
      <c r="D201" s="97" t="s">
        <v>30</v>
      </c>
      <c r="E201" s="97" t="s">
        <v>947</v>
      </c>
      <c r="F201" s="84"/>
      <c r="G201" s="97" t="s">
        <v>1094</v>
      </c>
      <c r="H201" s="97" t="s">
        <v>177</v>
      </c>
      <c r="I201" s="94">
        <v>597.41669999999988</v>
      </c>
      <c r="J201" s="96">
        <v>10796</v>
      </c>
      <c r="K201" s="84"/>
      <c r="L201" s="94">
        <v>245.41149187599996</v>
      </c>
      <c r="M201" s="95">
        <v>4.8629598904642626E-7</v>
      </c>
      <c r="N201" s="95">
        <f t="shared" si="4"/>
        <v>1.4269867157937297E-3</v>
      </c>
      <c r="O201" s="95">
        <f>L201/'סכום נכסי הקרן'!$C$42</f>
        <v>1.8770702473468469E-4</v>
      </c>
    </row>
    <row r="202" spans="2:15">
      <c r="B202" s="87" t="s">
        <v>1635</v>
      </c>
      <c r="C202" s="84" t="s">
        <v>1636</v>
      </c>
      <c r="D202" s="97" t="s">
        <v>135</v>
      </c>
      <c r="E202" s="97" t="s">
        <v>947</v>
      </c>
      <c r="F202" s="84"/>
      <c r="G202" s="97" t="s">
        <v>1137</v>
      </c>
      <c r="H202" s="97" t="s">
        <v>178</v>
      </c>
      <c r="I202" s="94">
        <v>28280.063681999993</v>
      </c>
      <c r="J202" s="96">
        <v>810.8</v>
      </c>
      <c r="K202" s="84"/>
      <c r="L202" s="94">
        <v>981.38155708699992</v>
      </c>
      <c r="M202" s="95">
        <v>2.5787791602741601E-5</v>
      </c>
      <c r="N202" s="95">
        <f t="shared" si="4"/>
        <v>5.7064094039887495E-3</v>
      </c>
      <c r="O202" s="95">
        <f>L202/'סכום נכסי הקרן'!$C$42</f>
        <v>7.5062586027295952E-4</v>
      </c>
    </row>
    <row r="203" spans="2:15">
      <c r="B203" s="87" t="s">
        <v>1637</v>
      </c>
      <c r="C203" s="84" t="s">
        <v>1638</v>
      </c>
      <c r="D203" s="97" t="s">
        <v>1469</v>
      </c>
      <c r="E203" s="97" t="s">
        <v>947</v>
      </c>
      <c r="F203" s="84"/>
      <c r="G203" s="97" t="s">
        <v>1101</v>
      </c>
      <c r="H203" s="97" t="s">
        <v>175</v>
      </c>
      <c r="I203" s="94">
        <v>1164.9625649999998</v>
      </c>
      <c r="J203" s="96">
        <v>8842</v>
      </c>
      <c r="K203" s="84"/>
      <c r="L203" s="94">
        <v>358.66685717099995</v>
      </c>
      <c r="M203" s="95">
        <v>9.7323522556390968E-7</v>
      </c>
      <c r="N203" s="95">
        <f t="shared" si="4"/>
        <v>2.0855292336395955E-3</v>
      </c>
      <c r="O203" s="95">
        <f>L203/'סכום נכסי הקרן'!$C$42</f>
        <v>2.7433225769445921E-4</v>
      </c>
    </row>
    <row r="204" spans="2:15">
      <c r="B204" s="87" t="s">
        <v>1639</v>
      </c>
      <c r="C204" s="84" t="s">
        <v>1640</v>
      </c>
      <c r="D204" s="97" t="s">
        <v>1485</v>
      </c>
      <c r="E204" s="97" t="s">
        <v>947</v>
      </c>
      <c r="F204" s="84"/>
      <c r="G204" s="97" t="s">
        <v>1486</v>
      </c>
      <c r="H204" s="97" t="s">
        <v>175</v>
      </c>
      <c r="I204" s="94">
        <v>1129.1175629999998</v>
      </c>
      <c r="J204" s="96">
        <v>10691</v>
      </c>
      <c r="K204" s="84"/>
      <c r="L204" s="94">
        <v>420.32600405499994</v>
      </c>
      <c r="M204" s="95">
        <v>2.209932555007494E-6</v>
      </c>
      <c r="N204" s="95">
        <f t="shared" si="4"/>
        <v>2.4440567941790168E-3</v>
      </c>
      <c r="O204" s="95">
        <f>L204/'סכום נכסי הקרן'!$C$42</f>
        <v>3.214932725304006E-4</v>
      </c>
    </row>
    <row r="205" spans="2:15">
      <c r="B205" s="87" t="s">
        <v>1641</v>
      </c>
      <c r="C205" s="84" t="s">
        <v>1642</v>
      </c>
      <c r="D205" s="97" t="s">
        <v>30</v>
      </c>
      <c r="E205" s="97" t="s">
        <v>947</v>
      </c>
      <c r="F205" s="84"/>
      <c r="G205" s="97" t="s">
        <v>996</v>
      </c>
      <c r="H205" s="97" t="s">
        <v>177</v>
      </c>
      <c r="I205" s="94">
        <v>542.63358899999992</v>
      </c>
      <c r="J205" s="96">
        <v>10550</v>
      </c>
      <c r="K205" s="84"/>
      <c r="L205" s="94">
        <v>217.82804492199998</v>
      </c>
      <c r="M205" s="95">
        <v>2.5438916218482365E-6</v>
      </c>
      <c r="N205" s="95">
        <f t="shared" si="4"/>
        <v>1.2665980881941422E-3</v>
      </c>
      <c r="O205" s="95">
        <f>L205/'סכום נכסי הקרן'!$C$42</f>
        <v>1.6660937066770054E-4</v>
      </c>
    </row>
    <row r="206" spans="2:15">
      <c r="B206" s="87" t="s">
        <v>1643</v>
      </c>
      <c r="C206" s="84" t="s">
        <v>1644</v>
      </c>
      <c r="D206" s="97" t="s">
        <v>1485</v>
      </c>
      <c r="E206" s="97" t="s">
        <v>947</v>
      </c>
      <c r="F206" s="84"/>
      <c r="G206" s="97" t="s">
        <v>1486</v>
      </c>
      <c r="H206" s="97" t="s">
        <v>175</v>
      </c>
      <c r="I206" s="94">
        <v>1344.1875749999997</v>
      </c>
      <c r="J206" s="96">
        <v>9263</v>
      </c>
      <c r="K206" s="94">
        <v>2.7146674589999993</v>
      </c>
      <c r="L206" s="94">
        <v>436.26578250099993</v>
      </c>
      <c r="M206" s="95">
        <v>1.1127503745633342E-5</v>
      </c>
      <c r="N206" s="95">
        <f t="shared" si="4"/>
        <v>2.5367413376829132E-3</v>
      </c>
      <c r="O206" s="95">
        <f>L206/'סכום נכסי הקרן'!$C$42</f>
        <v>3.3368507481381E-4</v>
      </c>
    </row>
    <row r="207" spans="2:15">
      <c r="B207" s="87" t="s">
        <v>1645</v>
      </c>
      <c r="C207" s="84" t="s">
        <v>1646</v>
      </c>
      <c r="D207" s="97" t="s">
        <v>1485</v>
      </c>
      <c r="E207" s="97" t="s">
        <v>947</v>
      </c>
      <c r="F207" s="84"/>
      <c r="G207" s="97" t="s">
        <v>1486</v>
      </c>
      <c r="H207" s="97" t="s">
        <v>175</v>
      </c>
      <c r="I207" s="94">
        <v>2210.4417899999994</v>
      </c>
      <c r="J207" s="96">
        <v>5574</v>
      </c>
      <c r="K207" s="84"/>
      <c r="L207" s="94">
        <v>429.01730835399991</v>
      </c>
      <c r="M207" s="95">
        <v>1.8284242376254685E-6</v>
      </c>
      <c r="N207" s="95">
        <f t="shared" si="4"/>
        <v>2.4945938561673794E-3</v>
      </c>
      <c r="O207" s="95">
        <f>L207/'סכום נכסי הקרן'!$C$42</f>
        <v>3.2814095988423231E-4</v>
      </c>
    </row>
    <row r="208" spans="2:15">
      <c r="B208" s="87" t="s">
        <v>1647</v>
      </c>
      <c r="C208" s="84" t="s">
        <v>1648</v>
      </c>
      <c r="D208" s="97" t="s">
        <v>1485</v>
      </c>
      <c r="E208" s="97" t="s">
        <v>947</v>
      </c>
      <c r="F208" s="84"/>
      <c r="G208" s="97" t="s">
        <v>1094</v>
      </c>
      <c r="H208" s="97" t="s">
        <v>175</v>
      </c>
      <c r="I208" s="94">
        <v>1054.1417670000001</v>
      </c>
      <c r="J208" s="96">
        <v>4120</v>
      </c>
      <c r="K208" s="84"/>
      <c r="L208" s="94">
        <v>151.22549128899996</v>
      </c>
      <c r="M208" s="95">
        <v>1.363671007323446E-6</v>
      </c>
      <c r="N208" s="95">
        <f t="shared" si="4"/>
        <v>8.7932625122469745E-4</v>
      </c>
      <c r="O208" s="95">
        <f>L208/'סכום נכסי הקרן'!$C$42</f>
        <v>1.1566730969649095E-4</v>
      </c>
    </row>
    <row r="209" spans="2:15">
      <c r="B209" s="87" t="s">
        <v>1649</v>
      </c>
      <c r="C209" s="84" t="s">
        <v>1650</v>
      </c>
      <c r="D209" s="97" t="s">
        <v>30</v>
      </c>
      <c r="E209" s="97" t="s">
        <v>947</v>
      </c>
      <c r="F209" s="84"/>
      <c r="G209" s="97" t="s">
        <v>1580</v>
      </c>
      <c r="H209" s="97" t="s">
        <v>177</v>
      </c>
      <c r="I209" s="94">
        <v>1947.5784419999995</v>
      </c>
      <c r="J209" s="96">
        <v>5515</v>
      </c>
      <c r="K209" s="84"/>
      <c r="L209" s="94">
        <v>408.69105884499999</v>
      </c>
      <c r="M209" s="95">
        <v>1.260790780148501E-6</v>
      </c>
      <c r="N209" s="95">
        <f t="shared" si="4"/>
        <v>2.3764034331781115E-3</v>
      </c>
      <c r="O209" s="95">
        <f>L209/'סכום נכסי הקרן'!$C$42</f>
        <v>3.1259409290508924E-4</v>
      </c>
    </row>
    <row r="210" spans="2:15">
      <c r="B210" s="87" t="s">
        <v>1651</v>
      </c>
      <c r="C210" s="84" t="s">
        <v>1652</v>
      </c>
      <c r="D210" s="97" t="s">
        <v>1485</v>
      </c>
      <c r="E210" s="97" t="s">
        <v>947</v>
      </c>
      <c r="F210" s="84"/>
      <c r="G210" s="97" t="s">
        <v>965</v>
      </c>
      <c r="H210" s="97" t="s">
        <v>175</v>
      </c>
      <c r="I210" s="94">
        <v>1492.6217280000001</v>
      </c>
      <c r="J210" s="96">
        <v>11982</v>
      </c>
      <c r="K210" s="84"/>
      <c r="L210" s="94">
        <v>622.74154734499984</v>
      </c>
      <c r="M210" s="95">
        <v>2.1374008369851626E-6</v>
      </c>
      <c r="N210" s="95">
        <f t="shared" si="4"/>
        <v>3.6210362792756072E-3</v>
      </c>
      <c r="O210" s="95">
        <f>L210/'סכום נכסי הקרן'!$C$42</f>
        <v>4.7631413727710308E-4</v>
      </c>
    </row>
    <row r="211" spans="2:15">
      <c r="B211" s="87" t="s">
        <v>1653</v>
      </c>
      <c r="C211" s="84" t="s">
        <v>1654</v>
      </c>
      <c r="D211" s="97" t="s">
        <v>1485</v>
      </c>
      <c r="E211" s="97" t="s">
        <v>947</v>
      </c>
      <c r="F211" s="84"/>
      <c r="G211" s="97" t="s">
        <v>986</v>
      </c>
      <c r="H211" s="97" t="s">
        <v>175</v>
      </c>
      <c r="I211" s="94">
        <v>772.53148299999987</v>
      </c>
      <c r="J211" s="96">
        <v>21732</v>
      </c>
      <c r="K211" s="84"/>
      <c r="L211" s="94">
        <v>584.58093891899989</v>
      </c>
      <c r="M211" s="95">
        <v>8.1518127063418667E-7</v>
      </c>
      <c r="N211" s="95">
        <f t="shared" si="4"/>
        <v>3.3991449535098897E-3</v>
      </c>
      <c r="O211" s="95">
        <f>L211/'סכום נכסי הקרן'!$C$42</f>
        <v>4.4712636691250629E-4</v>
      </c>
    </row>
    <row r="212" spans="2:15">
      <c r="B212" s="87" t="s">
        <v>1655</v>
      </c>
      <c r="C212" s="84" t="s">
        <v>1656</v>
      </c>
      <c r="D212" s="97" t="s">
        <v>1469</v>
      </c>
      <c r="E212" s="97" t="s">
        <v>947</v>
      </c>
      <c r="F212" s="84"/>
      <c r="G212" s="97" t="s">
        <v>1094</v>
      </c>
      <c r="H212" s="97" t="s">
        <v>175</v>
      </c>
      <c r="I212" s="94">
        <v>1739.1068749999997</v>
      </c>
      <c r="J212" s="96">
        <v>5978</v>
      </c>
      <c r="K212" s="84"/>
      <c r="L212" s="94">
        <v>362.00198289399998</v>
      </c>
      <c r="M212" s="95">
        <v>5.734178801809646E-5</v>
      </c>
      <c r="N212" s="95">
        <f t="shared" si="4"/>
        <v>2.1049218874466457E-3</v>
      </c>
      <c r="O212" s="95">
        <f>L212/'סכום נכסי הקרן'!$C$42</f>
        <v>2.7688318357733016E-4</v>
      </c>
    </row>
    <row r="213" spans="2:15">
      <c r="B213" s="87" t="s">
        <v>1657</v>
      </c>
      <c r="C213" s="84" t="s">
        <v>1658</v>
      </c>
      <c r="D213" s="97" t="s">
        <v>30</v>
      </c>
      <c r="E213" s="97" t="s">
        <v>947</v>
      </c>
      <c r="F213" s="84"/>
      <c r="G213" s="97" t="s">
        <v>996</v>
      </c>
      <c r="H213" s="97" t="s">
        <v>177</v>
      </c>
      <c r="I213" s="94">
        <v>787.227934</v>
      </c>
      <c r="J213" s="96">
        <v>9882</v>
      </c>
      <c r="K213" s="84"/>
      <c r="L213" s="94">
        <v>296.00565417399997</v>
      </c>
      <c r="M213" s="95">
        <v>1.3006921880570461E-6</v>
      </c>
      <c r="N213" s="95">
        <f t="shared" si="4"/>
        <v>1.7211750479865732E-3</v>
      </c>
      <c r="O213" s="95">
        <f>L213/'סכום נכסי הקרן'!$C$42</f>
        <v>2.2640480372337145E-4</v>
      </c>
    </row>
    <row r="214" spans="2:15">
      <c r="B214" s="87" t="s">
        <v>1659</v>
      </c>
      <c r="C214" s="84" t="s">
        <v>1660</v>
      </c>
      <c r="D214" s="97" t="s">
        <v>1485</v>
      </c>
      <c r="E214" s="97" t="s">
        <v>947</v>
      </c>
      <c r="F214" s="84"/>
      <c r="G214" s="97" t="s">
        <v>1094</v>
      </c>
      <c r="H214" s="97" t="s">
        <v>175</v>
      </c>
      <c r="I214" s="94">
        <v>1299.8712039999998</v>
      </c>
      <c r="J214" s="96">
        <v>17201</v>
      </c>
      <c r="K214" s="84"/>
      <c r="L214" s="94">
        <v>778.5433252319998</v>
      </c>
      <c r="M214" s="95">
        <v>7.5268828033127909E-7</v>
      </c>
      <c r="N214" s="95">
        <f t="shared" si="4"/>
        <v>4.5269721245869195E-3</v>
      </c>
      <c r="O214" s="95">
        <f>L214/'סכום נכסי הקרן'!$C$42</f>
        <v>5.9548169521004505E-4</v>
      </c>
    </row>
    <row r="215" spans="2:15">
      <c r="B215" s="87" t="s">
        <v>1661</v>
      </c>
      <c r="C215" s="84" t="s">
        <v>1662</v>
      </c>
      <c r="D215" s="97" t="s">
        <v>1485</v>
      </c>
      <c r="E215" s="97" t="s">
        <v>947</v>
      </c>
      <c r="F215" s="84"/>
      <c r="G215" s="97" t="s">
        <v>1663</v>
      </c>
      <c r="H215" s="97" t="s">
        <v>175</v>
      </c>
      <c r="I215" s="94">
        <v>2695.968316</v>
      </c>
      <c r="J215" s="96">
        <v>11868</v>
      </c>
      <c r="K215" s="84"/>
      <c r="L215" s="94">
        <v>1114.092083857</v>
      </c>
      <c r="M215" s="95">
        <v>9.4785479937011073E-7</v>
      </c>
      <c r="N215" s="95">
        <f t="shared" si="4"/>
        <v>6.4780772558042021E-3</v>
      </c>
      <c r="O215" s="95">
        <f>L215/'סכום נכסי הקרן'!$C$42</f>
        <v>8.5213169417073056E-4</v>
      </c>
    </row>
    <row r="216" spans="2:15">
      <c r="B216" s="87" t="s">
        <v>1664</v>
      </c>
      <c r="C216" s="84" t="s">
        <v>1665</v>
      </c>
      <c r="D216" s="97" t="s">
        <v>1485</v>
      </c>
      <c r="E216" s="97" t="s">
        <v>947</v>
      </c>
      <c r="F216" s="84"/>
      <c r="G216" s="97" t="s">
        <v>1123</v>
      </c>
      <c r="H216" s="97" t="s">
        <v>175</v>
      </c>
      <c r="I216" s="94">
        <v>1052.6482249999999</v>
      </c>
      <c r="J216" s="96">
        <v>13032</v>
      </c>
      <c r="K216" s="84"/>
      <c r="L216" s="94">
        <v>477.66464841999993</v>
      </c>
      <c r="M216" s="95">
        <v>5.8435687773292038E-7</v>
      </c>
      <c r="N216" s="95">
        <f t="shared" ref="N216:N217" si="5">L216/$L$11</f>
        <v>2.7774620605135626E-3</v>
      </c>
      <c r="O216" s="95">
        <f>L216/'סכום נכסי הקרן'!$C$42</f>
        <v>3.6534967979886114E-4</v>
      </c>
    </row>
    <row r="217" spans="2:15">
      <c r="B217" s="87" t="s">
        <v>1666</v>
      </c>
      <c r="C217" s="84" t="s">
        <v>1667</v>
      </c>
      <c r="D217" s="97" t="s">
        <v>1485</v>
      </c>
      <c r="E217" s="97" t="s">
        <v>947</v>
      </c>
      <c r="F217" s="84"/>
      <c r="G217" s="97" t="s">
        <v>959</v>
      </c>
      <c r="H217" s="97" t="s">
        <v>175</v>
      </c>
      <c r="I217" s="94">
        <v>925.50002899999993</v>
      </c>
      <c r="J217" s="96">
        <v>5044</v>
      </c>
      <c r="K217" s="84"/>
      <c r="L217" s="94">
        <v>162.54749517399998</v>
      </c>
      <c r="M217" s="95">
        <v>2.100493756458737E-7</v>
      </c>
      <c r="N217" s="95">
        <f t="shared" si="5"/>
        <v>9.4515996184906957E-4</v>
      </c>
      <c r="O217" s="95">
        <f>L217/'סכום נכסי הקרן'!$C$42</f>
        <v>1.2432713099109322E-4</v>
      </c>
    </row>
    <row r="218" spans="2:15">
      <c r="E218" s="1"/>
      <c r="F218" s="1"/>
      <c r="G218" s="1"/>
    </row>
    <row r="219" spans="2:15">
      <c r="E219" s="1"/>
      <c r="F219" s="1"/>
      <c r="G219" s="1"/>
    </row>
    <row r="220" spans="2:15">
      <c r="E220" s="1"/>
      <c r="F220" s="1"/>
      <c r="G220" s="1"/>
    </row>
    <row r="221" spans="2:15">
      <c r="B221" s="99" t="s">
        <v>268</v>
      </c>
      <c r="E221" s="1"/>
      <c r="F221" s="1"/>
      <c r="G221" s="1"/>
    </row>
    <row r="222" spans="2:15">
      <c r="B222" s="99" t="s">
        <v>124</v>
      </c>
      <c r="E222" s="1"/>
      <c r="F222" s="1"/>
      <c r="G222" s="1"/>
    </row>
    <row r="223" spans="2:15">
      <c r="B223" s="99" t="s">
        <v>250</v>
      </c>
      <c r="E223" s="1"/>
      <c r="F223" s="1"/>
      <c r="G223" s="1"/>
    </row>
    <row r="224" spans="2:15">
      <c r="B224" s="99" t="s">
        <v>258</v>
      </c>
      <c r="E224" s="1"/>
      <c r="F224" s="1"/>
      <c r="G224" s="1"/>
    </row>
    <row r="225" spans="2:7">
      <c r="B225" s="99" t="s">
        <v>265</v>
      </c>
      <c r="E225" s="1"/>
      <c r="F225" s="1"/>
      <c r="G225" s="1"/>
    </row>
    <row r="226" spans="2:7"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23 B225"/>
    <dataValidation type="list" allowBlank="1" showInputMessage="1" showErrorMessage="1" sqref="E12:E35 E37:E140 E141:E357">
      <formula1>$BF$6:$BF$23</formula1>
    </dataValidation>
    <dataValidation type="list" allowBlank="1" showInputMessage="1" showErrorMessage="1" sqref="H12:H35 H37:H140 H141:H357">
      <formula1>$BJ$6:$BJ$19</formula1>
    </dataValidation>
    <dataValidation type="list" allowBlank="1" showInputMessage="1" showErrorMessage="1" sqref="G12:G35 G37:G140 G141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63" workbookViewId="0">
      <selection activeCell="I79" sqref="I79:I8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191</v>
      </c>
      <c r="C1" s="78" t="s" vm="1">
        <v>269</v>
      </c>
    </row>
    <row r="2" spans="2:63">
      <c r="B2" s="57" t="s">
        <v>190</v>
      </c>
      <c r="C2" s="78" t="s">
        <v>270</v>
      </c>
    </row>
    <row r="3" spans="2:63">
      <c r="B3" s="57" t="s">
        <v>192</v>
      </c>
      <c r="C3" s="78" t="s">
        <v>271</v>
      </c>
    </row>
    <row r="4" spans="2:63">
      <c r="B4" s="57" t="s">
        <v>193</v>
      </c>
      <c r="C4" s="78">
        <v>8802</v>
      </c>
    </row>
    <row r="6" spans="2:63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BK6" s="3"/>
    </row>
    <row r="7" spans="2:63" ht="26.25" customHeight="1">
      <c r="B7" s="164" t="s">
        <v>102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BH7" s="3"/>
      <c r="BK7" s="3"/>
    </row>
    <row r="8" spans="2:63" s="3" customFormat="1" ht="74.25" customHeight="1">
      <c r="B8" s="23" t="s">
        <v>127</v>
      </c>
      <c r="C8" s="31" t="s">
        <v>49</v>
      </c>
      <c r="D8" s="31" t="s">
        <v>131</v>
      </c>
      <c r="E8" s="31" t="s">
        <v>129</v>
      </c>
      <c r="F8" s="31" t="s">
        <v>70</v>
      </c>
      <c r="G8" s="31" t="s">
        <v>113</v>
      </c>
      <c r="H8" s="31" t="s">
        <v>252</v>
      </c>
      <c r="I8" s="31" t="s">
        <v>251</v>
      </c>
      <c r="J8" s="31" t="s">
        <v>267</v>
      </c>
      <c r="K8" s="31" t="s">
        <v>67</v>
      </c>
      <c r="L8" s="31" t="s">
        <v>64</v>
      </c>
      <c r="M8" s="31" t="s">
        <v>194</v>
      </c>
      <c r="N8" s="15" t="s">
        <v>196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259</v>
      </c>
      <c r="I9" s="33"/>
      <c r="J9" s="17" t="s">
        <v>255</v>
      </c>
      <c r="K9" s="33" t="s">
        <v>255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8">
        <v>58.874470552999995</v>
      </c>
      <c r="K11" s="88">
        <v>120305.306719644</v>
      </c>
      <c r="L11" s="80"/>
      <c r="M11" s="89">
        <f>K11/$K$11</f>
        <v>1</v>
      </c>
      <c r="N11" s="89">
        <f>K11/'סכום נכסי הקרן'!$C$42</f>
        <v>9.2017496864198259E-2</v>
      </c>
      <c r="O11" s="5"/>
      <c r="BH11" s="1"/>
      <c r="BI11" s="3"/>
      <c r="BK11" s="1"/>
    </row>
    <row r="12" spans="2:63" ht="20.25">
      <c r="B12" s="81" t="s">
        <v>246</v>
      </c>
      <c r="C12" s="82"/>
      <c r="D12" s="82"/>
      <c r="E12" s="82"/>
      <c r="F12" s="82"/>
      <c r="G12" s="82"/>
      <c r="H12" s="91"/>
      <c r="I12" s="93"/>
      <c r="J12" s="82"/>
      <c r="K12" s="91">
        <v>13913.356784571999</v>
      </c>
      <c r="L12" s="82"/>
      <c r="M12" s="92">
        <f t="shared" ref="M12:M24" si="0">K12/$K$11</f>
        <v>0.11565039950394942</v>
      </c>
      <c r="N12" s="92">
        <f>K12/'סכום נכסי הקרן'!$C$42</f>
        <v>1.0641860273697942E-2</v>
      </c>
      <c r="BI12" s="4"/>
    </row>
    <row r="13" spans="2:63">
      <c r="B13" s="102" t="s">
        <v>72</v>
      </c>
      <c r="C13" s="82"/>
      <c r="D13" s="82"/>
      <c r="E13" s="82"/>
      <c r="F13" s="82"/>
      <c r="G13" s="82"/>
      <c r="H13" s="91"/>
      <c r="I13" s="93"/>
      <c r="J13" s="82"/>
      <c r="K13" s="91">
        <v>8377.6895664269996</v>
      </c>
      <c r="L13" s="82"/>
      <c r="M13" s="92">
        <f t="shared" si="0"/>
        <v>6.9636907920862745E-2</v>
      </c>
      <c r="N13" s="92">
        <f>K13/'סכום נכסי הקרן'!$C$42</f>
        <v>6.4078139562404515E-3</v>
      </c>
    </row>
    <row r="14" spans="2:63">
      <c r="B14" s="87" t="s">
        <v>1668</v>
      </c>
      <c r="C14" s="84" t="s">
        <v>1669</v>
      </c>
      <c r="D14" s="97" t="s">
        <v>132</v>
      </c>
      <c r="E14" s="84" t="s">
        <v>1670</v>
      </c>
      <c r="F14" s="97" t="s">
        <v>1671</v>
      </c>
      <c r="G14" s="97" t="s">
        <v>176</v>
      </c>
      <c r="H14" s="94">
        <v>50592.19999999999</v>
      </c>
      <c r="I14" s="96">
        <v>1524</v>
      </c>
      <c r="J14" s="84"/>
      <c r="K14" s="94">
        <v>771.025128</v>
      </c>
      <c r="L14" s="95">
        <v>7.0098662868303674E-4</v>
      </c>
      <c r="M14" s="95">
        <f t="shared" si="0"/>
        <v>6.4089037219012676E-3</v>
      </c>
      <c r="N14" s="95">
        <f>K14/'סכום נכסי הקרן'!$C$42</f>
        <v>5.8973127813299853E-4</v>
      </c>
    </row>
    <row r="15" spans="2:63">
      <c r="B15" s="87" t="s">
        <v>1672</v>
      </c>
      <c r="C15" s="84" t="s">
        <v>1673</v>
      </c>
      <c r="D15" s="97" t="s">
        <v>132</v>
      </c>
      <c r="E15" s="84" t="s">
        <v>1670</v>
      </c>
      <c r="F15" s="97" t="s">
        <v>1671</v>
      </c>
      <c r="G15" s="97" t="s">
        <v>176</v>
      </c>
      <c r="H15" s="94">
        <v>80883.950901000004</v>
      </c>
      <c r="I15" s="96">
        <v>2343</v>
      </c>
      <c r="J15" s="84"/>
      <c r="K15" s="94">
        <v>1895.1109696029998</v>
      </c>
      <c r="L15" s="95">
        <v>1.9096767694918822E-3</v>
      </c>
      <c r="M15" s="95">
        <f t="shared" si="0"/>
        <v>1.5752513511472204E-2</v>
      </c>
      <c r="N15" s="95">
        <f>K15/'סכום נכסי הקרן'!$C$42</f>
        <v>1.4495068626451343E-3</v>
      </c>
    </row>
    <row r="16" spans="2:63" ht="20.25">
      <c r="B16" s="87" t="s">
        <v>1674</v>
      </c>
      <c r="C16" s="84" t="s">
        <v>1675</v>
      </c>
      <c r="D16" s="97" t="s">
        <v>132</v>
      </c>
      <c r="E16" s="84" t="s">
        <v>1676</v>
      </c>
      <c r="F16" s="97" t="s">
        <v>1671</v>
      </c>
      <c r="G16" s="97" t="s">
        <v>176</v>
      </c>
      <c r="H16" s="94">
        <v>50.592199999999991</v>
      </c>
      <c r="I16" s="96">
        <v>1173</v>
      </c>
      <c r="J16" s="84"/>
      <c r="K16" s="94">
        <v>0.59344650599999993</v>
      </c>
      <c r="L16" s="95">
        <v>8.1578875231189211E-5</v>
      </c>
      <c r="M16" s="95">
        <f t="shared" si="0"/>
        <v>4.9328373135106208E-6</v>
      </c>
      <c r="N16" s="95">
        <f>K16/'סכום נכסי הקרן'!$C$42</f>
        <v>4.5390734202756374E-7</v>
      </c>
      <c r="BH16" s="4"/>
    </row>
    <row r="17" spans="2:14">
      <c r="B17" s="87" t="s">
        <v>1677</v>
      </c>
      <c r="C17" s="84" t="s">
        <v>1678</v>
      </c>
      <c r="D17" s="97" t="s">
        <v>132</v>
      </c>
      <c r="E17" s="84" t="s">
        <v>1676</v>
      </c>
      <c r="F17" s="97" t="s">
        <v>1671</v>
      </c>
      <c r="G17" s="97" t="s">
        <v>176</v>
      </c>
      <c r="H17" s="94">
        <v>64505.054999999993</v>
      </c>
      <c r="I17" s="96">
        <v>1520</v>
      </c>
      <c r="J17" s="84"/>
      <c r="K17" s="94">
        <v>980.47683599999993</v>
      </c>
      <c r="L17" s="95">
        <v>5.053847066902598E-4</v>
      </c>
      <c r="M17" s="95">
        <f t="shared" si="0"/>
        <v>8.1499051266697223E-3</v>
      </c>
      <c r="N17" s="95">
        <f>K17/'סכום נכסי הקרן'!$C$42</f>
        <v>7.499338694368445E-4</v>
      </c>
    </row>
    <row r="18" spans="2:14">
      <c r="B18" s="87" t="s">
        <v>1679</v>
      </c>
      <c r="C18" s="84" t="s">
        <v>1680</v>
      </c>
      <c r="D18" s="97" t="s">
        <v>132</v>
      </c>
      <c r="E18" s="84" t="s">
        <v>1676</v>
      </c>
      <c r="F18" s="97" t="s">
        <v>1671</v>
      </c>
      <c r="G18" s="97" t="s">
        <v>176</v>
      </c>
      <c r="H18" s="94">
        <v>29090.514999999996</v>
      </c>
      <c r="I18" s="96">
        <v>2322</v>
      </c>
      <c r="J18" s="84"/>
      <c r="K18" s="94">
        <v>675.48175829999991</v>
      </c>
      <c r="L18" s="95">
        <v>4.0235757447546269E-4</v>
      </c>
      <c r="M18" s="95">
        <f t="shared" si="0"/>
        <v>5.6147295303782653E-3</v>
      </c>
      <c r="N18" s="95">
        <f>K18/'סכום נכסי הקרן'!$C$42</f>
        <v>5.1665335695490341E-4</v>
      </c>
    </row>
    <row r="19" spans="2:14">
      <c r="B19" s="87" t="s">
        <v>1681</v>
      </c>
      <c r="C19" s="84" t="s">
        <v>1682</v>
      </c>
      <c r="D19" s="97" t="s">
        <v>132</v>
      </c>
      <c r="E19" s="84" t="s">
        <v>1683</v>
      </c>
      <c r="F19" s="97" t="s">
        <v>1671</v>
      </c>
      <c r="G19" s="97" t="s">
        <v>176</v>
      </c>
      <c r="H19" s="94">
        <v>7.8419999999999983E-3</v>
      </c>
      <c r="I19" s="96">
        <v>16060</v>
      </c>
      <c r="J19" s="84"/>
      <c r="K19" s="94">
        <v>1.2593659999999998E-3</v>
      </c>
      <c r="L19" s="95">
        <v>6.2663570938166816E-10</v>
      </c>
      <c r="M19" s="95">
        <f t="shared" si="0"/>
        <v>1.0468083531300825E-8</v>
      </c>
      <c r="N19" s="95">
        <f>K19/'סכום נכסי הקרן'!$C$42</f>
        <v>9.6324684351563914E-10</v>
      </c>
    </row>
    <row r="20" spans="2:14">
      <c r="B20" s="87" t="s">
        <v>1684</v>
      </c>
      <c r="C20" s="84" t="s">
        <v>1685</v>
      </c>
      <c r="D20" s="97" t="s">
        <v>132</v>
      </c>
      <c r="E20" s="84" t="s">
        <v>1683</v>
      </c>
      <c r="F20" s="97" t="s">
        <v>1671</v>
      </c>
      <c r="G20" s="97" t="s">
        <v>176</v>
      </c>
      <c r="H20" s="94">
        <v>1407.0955629999999</v>
      </c>
      <c r="I20" s="96">
        <v>22730</v>
      </c>
      <c r="J20" s="84"/>
      <c r="K20" s="94">
        <v>319.8328213559999</v>
      </c>
      <c r="L20" s="95">
        <v>1.7731738689979399E-4</v>
      </c>
      <c r="M20" s="95">
        <f t="shared" si="0"/>
        <v>2.6585096707440266E-3</v>
      </c>
      <c r="N20" s="95">
        <f>K20/'סכום נכסי הקרן'!$C$42</f>
        <v>2.4462940529112922E-4</v>
      </c>
    </row>
    <row r="21" spans="2:14">
      <c r="B21" s="87" t="s">
        <v>1686</v>
      </c>
      <c r="C21" s="84" t="s">
        <v>1687</v>
      </c>
      <c r="D21" s="97" t="s">
        <v>132</v>
      </c>
      <c r="E21" s="84" t="s">
        <v>1683</v>
      </c>
      <c r="F21" s="97" t="s">
        <v>1671</v>
      </c>
      <c r="G21" s="97" t="s">
        <v>176</v>
      </c>
      <c r="H21" s="94">
        <v>6482.1256249999988</v>
      </c>
      <c r="I21" s="96">
        <v>15110</v>
      </c>
      <c r="J21" s="84"/>
      <c r="K21" s="94">
        <v>979.44918193799992</v>
      </c>
      <c r="L21" s="95">
        <v>4.469115079965066E-4</v>
      </c>
      <c r="M21" s="95">
        <f t="shared" si="0"/>
        <v>8.1413630756993951E-3</v>
      </c>
      <c r="N21" s="95">
        <f>K21/'סכום נכסי הקרן'!$C$42</f>
        <v>7.4914785128846857E-4</v>
      </c>
    </row>
    <row r="22" spans="2:14">
      <c r="B22" s="87" t="s">
        <v>1688</v>
      </c>
      <c r="C22" s="84" t="s">
        <v>1689</v>
      </c>
      <c r="D22" s="97" t="s">
        <v>132</v>
      </c>
      <c r="E22" s="84" t="s">
        <v>1690</v>
      </c>
      <c r="F22" s="97" t="s">
        <v>1671</v>
      </c>
      <c r="G22" s="97" t="s">
        <v>176</v>
      </c>
      <c r="H22" s="94">
        <v>50592.19999999999</v>
      </c>
      <c r="I22" s="96">
        <v>1524</v>
      </c>
      <c r="J22" s="84"/>
      <c r="K22" s="94">
        <v>771.025128</v>
      </c>
      <c r="L22" s="95">
        <v>2.6486763727735064E-4</v>
      </c>
      <c r="M22" s="95">
        <f t="shared" si="0"/>
        <v>6.4089037219012676E-3</v>
      </c>
      <c r="N22" s="95">
        <f>K22/'סכום נכסי הקרן'!$C$42</f>
        <v>5.8973127813299853E-4</v>
      </c>
    </row>
    <row r="23" spans="2:14">
      <c r="B23" s="87" t="s">
        <v>1691</v>
      </c>
      <c r="C23" s="84" t="s">
        <v>1692</v>
      </c>
      <c r="D23" s="97" t="s">
        <v>132</v>
      </c>
      <c r="E23" s="84" t="s">
        <v>1690</v>
      </c>
      <c r="F23" s="97" t="s">
        <v>1671</v>
      </c>
      <c r="G23" s="97" t="s">
        <v>176</v>
      </c>
      <c r="H23" s="94">
        <v>1.4924999999999999E-2</v>
      </c>
      <c r="I23" s="96">
        <v>1610</v>
      </c>
      <c r="J23" s="84"/>
      <c r="K23" s="94">
        <v>2.4031299999999997E-4</v>
      </c>
      <c r="L23" s="95">
        <v>1.8689919422591813E-10</v>
      </c>
      <c r="M23" s="95">
        <f t="shared" si="0"/>
        <v>1.997526181949882E-9</v>
      </c>
      <c r="N23" s="95">
        <f>K23/'סכום נכסי הקרן'!$C$42</f>
        <v>1.8380735918372722E-10</v>
      </c>
    </row>
    <row r="24" spans="2:14">
      <c r="B24" s="87" t="s">
        <v>1693</v>
      </c>
      <c r="C24" s="84" t="s">
        <v>1694</v>
      </c>
      <c r="D24" s="97" t="s">
        <v>132</v>
      </c>
      <c r="E24" s="84" t="s">
        <v>1690</v>
      </c>
      <c r="F24" s="97" t="s">
        <v>1671</v>
      </c>
      <c r="G24" s="97" t="s">
        <v>176</v>
      </c>
      <c r="H24" s="94">
        <v>85880.259499999986</v>
      </c>
      <c r="I24" s="96">
        <v>2311</v>
      </c>
      <c r="J24" s="84"/>
      <c r="K24" s="94">
        <v>1984.6927970449997</v>
      </c>
      <c r="L24" s="95">
        <v>1.0986453723023253E-3</v>
      </c>
      <c r="M24" s="95">
        <f t="shared" si="0"/>
        <v>1.6497134259173374E-2</v>
      </c>
      <c r="N24" s="95">
        <f>K24/'סכום נכסי הקרן'!$C$42</f>
        <v>1.5180249999617438E-3</v>
      </c>
    </row>
    <row r="25" spans="2:14">
      <c r="B25" s="83"/>
      <c r="C25" s="84"/>
      <c r="D25" s="84"/>
      <c r="E25" s="84"/>
      <c r="F25" s="84"/>
      <c r="G25" s="84"/>
      <c r="H25" s="94"/>
      <c r="I25" s="96"/>
      <c r="J25" s="84"/>
      <c r="K25" s="84"/>
      <c r="L25" s="84"/>
      <c r="M25" s="95"/>
      <c r="N25" s="84"/>
    </row>
    <row r="26" spans="2:14">
      <c r="B26" s="102" t="s">
        <v>73</v>
      </c>
      <c r="C26" s="82"/>
      <c r="D26" s="82"/>
      <c r="E26" s="82"/>
      <c r="F26" s="82"/>
      <c r="G26" s="82"/>
      <c r="H26" s="91"/>
      <c r="I26" s="93"/>
      <c r="J26" s="82"/>
      <c r="K26" s="91">
        <v>5535.6672181449994</v>
      </c>
      <c r="L26" s="82"/>
      <c r="M26" s="92">
        <f t="shared" ref="M26:M42" si="1">K26/$K$11</f>
        <v>4.6013491583086673E-2</v>
      </c>
      <c r="N26" s="92">
        <f>K26/'סכום נכסי הקרן'!$C$42</f>
        <v>4.2340463174574908E-3</v>
      </c>
    </row>
    <row r="27" spans="2:14">
      <c r="B27" s="87" t="s">
        <v>1695</v>
      </c>
      <c r="C27" s="84" t="s">
        <v>1696</v>
      </c>
      <c r="D27" s="97" t="s">
        <v>132</v>
      </c>
      <c r="E27" s="84" t="s">
        <v>1670</v>
      </c>
      <c r="F27" s="97" t="s">
        <v>1697</v>
      </c>
      <c r="G27" s="97" t="s">
        <v>176</v>
      </c>
      <c r="H27" s="94">
        <v>13855.724032999999</v>
      </c>
      <c r="I27" s="96">
        <v>359.41</v>
      </c>
      <c r="J27" s="84"/>
      <c r="K27" s="94">
        <v>49.798857744999992</v>
      </c>
      <c r="L27" s="95">
        <v>8.9459471459997505E-5</v>
      </c>
      <c r="M27" s="95">
        <f t="shared" si="1"/>
        <v>4.1393733246572245E-4</v>
      </c>
      <c r="N27" s="95">
        <f>K27/'סכום נכסי הקרן'!$C$42</f>
        <v>3.8089477192139211E-5</v>
      </c>
    </row>
    <row r="28" spans="2:14">
      <c r="B28" s="87" t="s">
        <v>1698</v>
      </c>
      <c r="C28" s="84" t="s">
        <v>1699</v>
      </c>
      <c r="D28" s="97" t="s">
        <v>132</v>
      </c>
      <c r="E28" s="84" t="s">
        <v>1670</v>
      </c>
      <c r="F28" s="97" t="s">
        <v>1697</v>
      </c>
      <c r="G28" s="97" t="s">
        <v>176</v>
      </c>
      <c r="H28" s="94">
        <v>55044.463612999993</v>
      </c>
      <c r="I28" s="96">
        <v>330.88</v>
      </c>
      <c r="J28" s="84"/>
      <c r="K28" s="94">
        <v>182.131121232</v>
      </c>
      <c r="L28" s="95">
        <v>2.4991854066762974E-3</v>
      </c>
      <c r="M28" s="95">
        <f t="shared" si="1"/>
        <v>1.5139076255084333E-3</v>
      </c>
      <c r="N28" s="95">
        <f>K28/'סכום נכסי הקרן'!$C$42</f>
        <v>1.393059901829081E-4</v>
      </c>
    </row>
    <row r="29" spans="2:14">
      <c r="B29" s="87" t="s">
        <v>1700</v>
      </c>
      <c r="C29" s="84" t="s">
        <v>1701</v>
      </c>
      <c r="D29" s="97" t="s">
        <v>132</v>
      </c>
      <c r="E29" s="84" t="s">
        <v>1670</v>
      </c>
      <c r="F29" s="97" t="s">
        <v>1697</v>
      </c>
      <c r="G29" s="97" t="s">
        <v>176</v>
      </c>
      <c r="H29" s="94">
        <v>356997.37792599993</v>
      </c>
      <c r="I29" s="96">
        <v>345.35</v>
      </c>
      <c r="J29" s="84"/>
      <c r="K29" s="94">
        <v>1232.8904447109996</v>
      </c>
      <c r="L29" s="95">
        <v>1.5272640449388209E-3</v>
      </c>
      <c r="M29" s="95">
        <f t="shared" si="1"/>
        <v>1.0248013810264345E-2</v>
      </c>
      <c r="N29" s="95">
        <f>K29/'סכום נכסי הקרן'!$C$42</f>
        <v>9.4299657865025996E-4</v>
      </c>
    </row>
    <row r="30" spans="2:14">
      <c r="B30" s="87" t="s">
        <v>1702</v>
      </c>
      <c r="C30" s="84" t="s">
        <v>1703</v>
      </c>
      <c r="D30" s="97" t="s">
        <v>132</v>
      </c>
      <c r="E30" s="84" t="s">
        <v>1670</v>
      </c>
      <c r="F30" s="97" t="s">
        <v>1697</v>
      </c>
      <c r="G30" s="97" t="s">
        <v>176</v>
      </c>
      <c r="H30" s="94">
        <v>5540.4214249999995</v>
      </c>
      <c r="I30" s="96">
        <v>378.15</v>
      </c>
      <c r="J30" s="84"/>
      <c r="K30" s="94">
        <v>20.951103664999994</v>
      </c>
      <c r="L30" s="95">
        <v>3.9371508993445719E-5</v>
      </c>
      <c r="M30" s="95">
        <f t="shared" si="1"/>
        <v>1.7414945554998534E-4</v>
      </c>
      <c r="N30" s="95">
        <f>K30/'סכום נכסי הקרן'!$C$42</f>
        <v>1.6024796979972612E-5</v>
      </c>
    </row>
    <row r="31" spans="2:14">
      <c r="B31" s="87" t="s">
        <v>1704</v>
      </c>
      <c r="C31" s="84" t="s">
        <v>1705</v>
      </c>
      <c r="D31" s="97" t="s">
        <v>132</v>
      </c>
      <c r="E31" s="84" t="s">
        <v>1676</v>
      </c>
      <c r="F31" s="97" t="s">
        <v>1697</v>
      </c>
      <c r="G31" s="97" t="s">
        <v>176</v>
      </c>
      <c r="H31" s="94">
        <v>124404.35313499998</v>
      </c>
      <c r="I31" s="96">
        <v>345.93</v>
      </c>
      <c r="J31" s="84"/>
      <c r="K31" s="94">
        <v>430.35197890599989</v>
      </c>
      <c r="L31" s="95">
        <v>3.0075989462225572E-4</v>
      </c>
      <c r="M31" s="95">
        <f t="shared" si="1"/>
        <v>3.5771653856373907E-3</v>
      </c>
      <c r="N31" s="95">
        <f>K31/'סכום נכסי הקרן'!$C$42</f>
        <v>3.2916180465560719E-4</v>
      </c>
    </row>
    <row r="32" spans="2:14">
      <c r="B32" s="87" t="s">
        <v>1706</v>
      </c>
      <c r="C32" s="84" t="s">
        <v>1707</v>
      </c>
      <c r="D32" s="97" t="s">
        <v>132</v>
      </c>
      <c r="E32" s="84" t="s">
        <v>1676</v>
      </c>
      <c r="F32" s="97" t="s">
        <v>1697</v>
      </c>
      <c r="G32" s="97" t="s">
        <v>176</v>
      </c>
      <c r="H32" s="94">
        <v>30029.711925999996</v>
      </c>
      <c r="I32" s="96">
        <v>355.53</v>
      </c>
      <c r="J32" s="84"/>
      <c r="K32" s="94">
        <v>106.76463487299999</v>
      </c>
      <c r="L32" s="95">
        <v>1.0049995820660945E-4</v>
      </c>
      <c r="M32" s="95">
        <f t="shared" si="1"/>
        <v>8.8744742675234774E-4</v>
      </c>
      <c r="N32" s="95">
        <f>K32/'סכום נכסי הקרן'!$C$42</f>
        <v>8.1660690808324973E-5</v>
      </c>
    </row>
    <row r="33" spans="2:14">
      <c r="B33" s="87" t="s">
        <v>1708</v>
      </c>
      <c r="C33" s="84" t="s">
        <v>1709</v>
      </c>
      <c r="D33" s="97" t="s">
        <v>132</v>
      </c>
      <c r="E33" s="84" t="s">
        <v>1676</v>
      </c>
      <c r="F33" s="97" t="s">
        <v>1697</v>
      </c>
      <c r="G33" s="97" t="s">
        <v>176</v>
      </c>
      <c r="H33" s="94">
        <v>28164.844718999997</v>
      </c>
      <c r="I33" s="96">
        <v>331.53</v>
      </c>
      <c r="J33" s="84"/>
      <c r="K33" s="94">
        <v>93.374909752999983</v>
      </c>
      <c r="L33" s="95">
        <v>4.2371317372514922E-4</v>
      </c>
      <c r="M33" s="95">
        <f t="shared" si="1"/>
        <v>7.7614955066444553E-4</v>
      </c>
      <c r="N33" s="95">
        <f>K33/'סכום נכסי הקרן'!$C$42</f>
        <v>7.1419338844414511E-5</v>
      </c>
    </row>
    <row r="34" spans="2:14">
      <c r="B34" s="87" t="s">
        <v>1710</v>
      </c>
      <c r="C34" s="84" t="s">
        <v>1711</v>
      </c>
      <c r="D34" s="97" t="s">
        <v>132</v>
      </c>
      <c r="E34" s="84" t="s">
        <v>1676</v>
      </c>
      <c r="F34" s="97" t="s">
        <v>1697</v>
      </c>
      <c r="G34" s="97" t="s">
        <v>176</v>
      </c>
      <c r="H34" s="94">
        <v>131931.63254399999</v>
      </c>
      <c r="I34" s="96">
        <v>375.56</v>
      </c>
      <c r="J34" s="84"/>
      <c r="K34" s="94">
        <v>495.48243913599987</v>
      </c>
      <c r="L34" s="95">
        <v>5.1788712433957203E-4</v>
      </c>
      <c r="M34" s="95">
        <f t="shared" si="1"/>
        <v>4.1185418386460526E-3</v>
      </c>
      <c r="N34" s="95">
        <f>K34/'סכום נכסי הקרן'!$C$42</f>
        <v>3.789779107226825E-4</v>
      </c>
    </row>
    <row r="35" spans="2:14">
      <c r="B35" s="87" t="s">
        <v>1712</v>
      </c>
      <c r="C35" s="84" t="s">
        <v>1713</v>
      </c>
      <c r="D35" s="97" t="s">
        <v>132</v>
      </c>
      <c r="E35" s="84" t="s">
        <v>1683</v>
      </c>
      <c r="F35" s="97" t="s">
        <v>1697</v>
      </c>
      <c r="G35" s="97" t="s">
        <v>176</v>
      </c>
      <c r="H35" s="94">
        <v>277.07889599999993</v>
      </c>
      <c r="I35" s="96">
        <v>3561.52</v>
      </c>
      <c r="J35" s="84"/>
      <c r="K35" s="94">
        <v>9.8682203079999979</v>
      </c>
      <c r="L35" s="95">
        <v>1.2055644146319238E-5</v>
      </c>
      <c r="M35" s="95">
        <f t="shared" si="1"/>
        <v>8.2026475615050074E-5</v>
      </c>
      <c r="N35" s="95">
        <f>K35/'סכום נכסי הקרן'!$C$42</f>
        <v>7.5478709626891059E-6</v>
      </c>
    </row>
    <row r="36" spans="2:14">
      <c r="B36" s="87" t="s">
        <v>1714</v>
      </c>
      <c r="C36" s="84" t="s">
        <v>1715</v>
      </c>
      <c r="D36" s="97" t="s">
        <v>132</v>
      </c>
      <c r="E36" s="84" t="s">
        <v>1683</v>
      </c>
      <c r="F36" s="97" t="s">
        <v>1697</v>
      </c>
      <c r="G36" s="97" t="s">
        <v>176</v>
      </c>
      <c r="H36" s="94">
        <v>1227.6660779999997</v>
      </c>
      <c r="I36" s="96">
        <v>3295.08</v>
      </c>
      <c r="J36" s="84"/>
      <c r="K36" s="94">
        <v>40.452579402999994</v>
      </c>
      <c r="L36" s="95">
        <v>2.1046495542518108E-4</v>
      </c>
      <c r="M36" s="95">
        <f t="shared" si="1"/>
        <v>3.3624933517911656E-4</v>
      </c>
      <c r="N36" s="95">
        <f>K36/'סכום נכסי הקרן'!$C$42</f>
        <v>3.0940822145433105E-5</v>
      </c>
    </row>
    <row r="37" spans="2:14">
      <c r="B37" s="87" t="s">
        <v>1716</v>
      </c>
      <c r="C37" s="84" t="s">
        <v>1717</v>
      </c>
      <c r="D37" s="97" t="s">
        <v>132</v>
      </c>
      <c r="E37" s="84" t="s">
        <v>1683</v>
      </c>
      <c r="F37" s="97" t="s">
        <v>1697</v>
      </c>
      <c r="G37" s="97" t="s">
        <v>176</v>
      </c>
      <c r="H37" s="94">
        <v>19295.183267</v>
      </c>
      <c r="I37" s="96">
        <v>3442.42</v>
      </c>
      <c r="J37" s="84"/>
      <c r="K37" s="94">
        <v>664.22124780999991</v>
      </c>
      <c r="L37" s="95">
        <v>4.8444123032994593E-4</v>
      </c>
      <c r="M37" s="95">
        <f t="shared" si="1"/>
        <v>5.5211300808025192E-3</v>
      </c>
      <c r="N37" s="95">
        <f>K37/'סכום נכסי הקרן'!$C$42</f>
        <v>5.0804056989707655E-4</v>
      </c>
    </row>
    <row r="38" spans="2:14">
      <c r="B38" s="87" t="s">
        <v>1718</v>
      </c>
      <c r="C38" s="84" t="s">
        <v>1719</v>
      </c>
      <c r="D38" s="97" t="s">
        <v>132</v>
      </c>
      <c r="E38" s="84" t="s">
        <v>1683</v>
      </c>
      <c r="F38" s="97" t="s">
        <v>1697</v>
      </c>
      <c r="G38" s="97" t="s">
        <v>176</v>
      </c>
      <c r="H38" s="94">
        <v>15207.642371999998</v>
      </c>
      <c r="I38" s="96">
        <v>3770.16</v>
      </c>
      <c r="J38" s="84"/>
      <c r="K38" s="94">
        <v>573.35244968400002</v>
      </c>
      <c r="L38" s="95">
        <v>9.1730619366943704E-4</v>
      </c>
      <c r="M38" s="95">
        <f t="shared" si="1"/>
        <v>4.765811794321958E-3</v>
      </c>
      <c r="N38" s="95">
        <f>K38/'סכום נכסי הקרן'!$C$42</f>
        <v>4.3853807183937986E-4</v>
      </c>
    </row>
    <row r="39" spans="2:14">
      <c r="B39" s="87" t="s">
        <v>1720</v>
      </c>
      <c r="C39" s="84" t="s">
        <v>1721</v>
      </c>
      <c r="D39" s="97" t="s">
        <v>132</v>
      </c>
      <c r="E39" s="84" t="s">
        <v>1690</v>
      </c>
      <c r="F39" s="97" t="s">
        <v>1697</v>
      </c>
      <c r="G39" s="97" t="s">
        <v>176</v>
      </c>
      <c r="H39" s="94">
        <v>38735.065396999991</v>
      </c>
      <c r="I39" s="96">
        <v>356.52</v>
      </c>
      <c r="J39" s="84"/>
      <c r="K39" s="94">
        <v>138.09825520999996</v>
      </c>
      <c r="L39" s="95">
        <v>1.1132045240187615E-4</v>
      </c>
      <c r="M39" s="95">
        <f t="shared" si="1"/>
        <v>1.147898284585402E-3</v>
      </c>
      <c r="N39" s="95">
        <f>K39/'סכום נכסי הקרן'!$C$42</f>
        <v>1.0562672680225578E-4</v>
      </c>
    </row>
    <row r="40" spans="2:14">
      <c r="B40" s="87" t="s">
        <v>1722</v>
      </c>
      <c r="C40" s="84" t="s">
        <v>1723</v>
      </c>
      <c r="D40" s="97" t="s">
        <v>132</v>
      </c>
      <c r="E40" s="84" t="s">
        <v>1690</v>
      </c>
      <c r="F40" s="97" t="s">
        <v>1697</v>
      </c>
      <c r="G40" s="97" t="s">
        <v>176</v>
      </c>
      <c r="H40" s="94">
        <v>24872.221078999995</v>
      </c>
      <c r="I40" s="96">
        <v>330.71</v>
      </c>
      <c r="J40" s="84"/>
      <c r="K40" s="94">
        <v>82.254922235999985</v>
      </c>
      <c r="L40" s="95">
        <v>6.6940266728969999E-4</v>
      </c>
      <c r="M40" s="95">
        <f t="shared" si="1"/>
        <v>6.837181540768145E-4</v>
      </c>
      <c r="N40" s="95">
        <f>K40/'סכום נכסי הקרן'!$C$42</f>
        <v>6.2914033098758707E-5</v>
      </c>
    </row>
    <row r="41" spans="2:14">
      <c r="B41" s="87" t="s">
        <v>1724</v>
      </c>
      <c r="C41" s="84" t="s">
        <v>1725</v>
      </c>
      <c r="D41" s="97" t="s">
        <v>132</v>
      </c>
      <c r="E41" s="84" t="s">
        <v>1690</v>
      </c>
      <c r="F41" s="97" t="s">
        <v>1697</v>
      </c>
      <c r="G41" s="97" t="s">
        <v>176</v>
      </c>
      <c r="H41" s="94">
        <v>337644.82760199992</v>
      </c>
      <c r="I41" s="96">
        <v>344.93</v>
      </c>
      <c r="J41" s="84"/>
      <c r="K41" s="94">
        <v>1164.6383038239999</v>
      </c>
      <c r="L41" s="95">
        <v>8.0779896886572331E-4</v>
      </c>
      <c r="M41" s="95">
        <f t="shared" si="1"/>
        <v>9.6806893692398723E-3</v>
      </c>
      <c r="N41" s="95">
        <f>K41/'סכום נכסי הקרן'!$C$42</f>
        <v>8.9079280367730749E-4</v>
      </c>
    </row>
    <row r="42" spans="2:14">
      <c r="B42" s="87" t="s">
        <v>1726</v>
      </c>
      <c r="C42" s="84" t="s">
        <v>1727</v>
      </c>
      <c r="D42" s="97" t="s">
        <v>132</v>
      </c>
      <c r="E42" s="84" t="s">
        <v>1690</v>
      </c>
      <c r="F42" s="97" t="s">
        <v>1697</v>
      </c>
      <c r="G42" s="97" t="s">
        <v>176</v>
      </c>
      <c r="H42" s="94">
        <v>66320.33963599999</v>
      </c>
      <c r="I42" s="96">
        <v>378.52</v>
      </c>
      <c r="J42" s="84"/>
      <c r="K42" s="94">
        <v>251.03574964899997</v>
      </c>
      <c r="L42" s="95">
        <v>3.1437395513857333E-4</v>
      </c>
      <c r="M42" s="95">
        <f t="shared" si="1"/>
        <v>2.0866556637772131E-3</v>
      </c>
      <c r="N42" s="95">
        <f>K42/'סכום נכסי הקרן'!$C$42</f>
        <v>1.9200883099828128E-4</v>
      </c>
    </row>
    <row r="43" spans="2:14">
      <c r="B43" s="83"/>
      <c r="C43" s="84"/>
      <c r="D43" s="84"/>
      <c r="E43" s="84"/>
      <c r="F43" s="84"/>
      <c r="G43" s="84"/>
      <c r="H43" s="94"/>
      <c r="I43" s="96"/>
      <c r="J43" s="84"/>
      <c r="K43" s="84"/>
      <c r="L43" s="84"/>
      <c r="M43" s="95"/>
      <c r="N43" s="84"/>
    </row>
    <row r="44" spans="2:14">
      <c r="B44" s="81" t="s">
        <v>245</v>
      </c>
      <c r="C44" s="82"/>
      <c r="D44" s="82"/>
      <c r="E44" s="82"/>
      <c r="F44" s="82"/>
      <c r="G44" s="82"/>
      <c r="H44" s="91"/>
      <c r="I44" s="93"/>
      <c r="J44" s="91">
        <v>58.874470552999995</v>
      </c>
      <c r="K44" s="91">
        <v>106391.949935072</v>
      </c>
      <c r="L44" s="82"/>
      <c r="M44" s="92">
        <f t="shared" ref="M44:M87" si="2">K44/$K$11</f>
        <v>0.8843496004960506</v>
      </c>
      <c r="N44" s="92">
        <f>K44/'סכום נכסי הקרן'!$C$42</f>
        <v>8.137563659050033E-2</v>
      </c>
    </row>
    <row r="45" spans="2:14">
      <c r="B45" s="102" t="s">
        <v>74</v>
      </c>
      <c r="C45" s="82"/>
      <c r="D45" s="82"/>
      <c r="E45" s="82"/>
      <c r="F45" s="82"/>
      <c r="G45" s="82"/>
      <c r="H45" s="91"/>
      <c r="I45" s="93"/>
      <c r="J45" s="91">
        <v>58.874470552999995</v>
      </c>
      <c r="K45" s="91">
        <v>100271.87757990598</v>
      </c>
      <c r="L45" s="82"/>
      <c r="M45" s="92">
        <f t="shared" si="2"/>
        <v>0.83347842513361992</v>
      </c>
      <c r="N45" s="92">
        <f>K45/'סכום נכסי הקרן'!$C$42</f>
        <v>7.6694598371109785E-2</v>
      </c>
    </row>
    <row r="46" spans="2:14">
      <c r="B46" s="87" t="s">
        <v>1728</v>
      </c>
      <c r="C46" s="84" t="s">
        <v>1729</v>
      </c>
      <c r="D46" s="97" t="s">
        <v>30</v>
      </c>
      <c r="E46" s="84"/>
      <c r="F46" s="97" t="s">
        <v>1671</v>
      </c>
      <c r="G46" s="97" t="s">
        <v>175</v>
      </c>
      <c r="H46" s="94">
        <v>477.658548</v>
      </c>
      <c r="I46" s="96">
        <v>448.04</v>
      </c>
      <c r="J46" s="84"/>
      <c r="K46" s="94">
        <v>7.4518328799999987</v>
      </c>
      <c r="L46" s="95">
        <v>8.3055757000101789E-7</v>
      </c>
      <c r="M46" s="95">
        <f t="shared" si="2"/>
        <v>6.1941015597637218E-5</v>
      </c>
      <c r="N46" s="95">
        <f>K46/'סכום נכסי הקרן'!$C$42</f>
        <v>5.6996572085208385E-6</v>
      </c>
    </row>
    <row r="47" spans="2:14">
      <c r="B47" s="87" t="s">
        <v>1730</v>
      </c>
      <c r="C47" s="84" t="s">
        <v>1731</v>
      </c>
      <c r="D47" s="97" t="s">
        <v>30</v>
      </c>
      <c r="E47" s="84"/>
      <c r="F47" s="97" t="s">
        <v>1671</v>
      </c>
      <c r="G47" s="97" t="s">
        <v>175</v>
      </c>
      <c r="H47" s="94">
        <v>3527.046633999998</v>
      </c>
      <c r="I47" s="96">
        <v>5923</v>
      </c>
      <c r="J47" s="84"/>
      <c r="K47" s="94">
        <v>727.41407740799991</v>
      </c>
      <c r="L47" s="95">
        <v>8.9591635294979753E-5</v>
      </c>
      <c r="M47" s="95">
        <f t="shared" si="2"/>
        <v>6.046400588987688E-3</v>
      </c>
      <c r="N47" s="95">
        <f>K47/'סכום נכסי הקרן'!$C$42</f>
        <v>5.5637464723686111E-4</v>
      </c>
    </row>
    <row r="48" spans="2:14">
      <c r="B48" s="87" t="s">
        <v>1732</v>
      </c>
      <c r="C48" s="84" t="s">
        <v>1733</v>
      </c>
      <c r="D48" s="97" t="s">
        <v>1485</v>
      </c>
      <c r="E48" s="84"/>
      <c r="F48" s="97" t="s">
        <v>1671</v>
      </c>
      <c r="G48" s="97" t="s">
        <v>175</v>
      </c>
      <c r="H48" s="94">
        <v>5078.0419499999989</v>
      </c>
      <c r="I48" s="96">
        <v>6142</v>
      </c>
      <c r="J48" s="84"/>
      <c r="K48" s="94">
        <v>1086.0125979329998</v>
      </c>
      <c r="L48" s="95">
        <v>2.2177585844203201E-5</v>
      </c>
      <c r="M48" s="95">
        <f t="shared" si="2"/>
        <v>9.0271379338553379E-3</v>
      </c>
      <c r="N48" s="95">
        <f>K48/'סכום נכסי הקרן'!$C$42</f>
        <v>8.3065463652121877E-4</v>
      </c>
    </row>
    <row r="49" spans="2:14">
      <c r="B49" s="87" t="s">
        <v>1734</v>
      </c>
      <c r="C49" s="84" t="s">
        <v>1735</v>
      </c>
      <c r="D49" s="97" t="s">
        <v>136</v>
      </c>
      <c r="E49" s="84"/>
      <c r="F49" s="97" t="s">
        <v>1671</v>
      </c>
      <c r="G49" s="97" t="s">
        <v>185</v>
      </c>
      <c r="H49" s="94">
        <v>178821.19215599998</v>
      </c>
      <c r="I49" s="96">
        <v>1665</v>
      </c>
      <c r="J49" s="84"/>
      <c r="K49" s="94">
        <v>9610.9595578609988</v>
      </c>
      <c r="L49" s="95">
        <v>6.4416196602944348E-5</v>
      </c>
      <c r="M49" s="95">
        <f t="shared" si="2"/>
        <v>7.9888076593812279E-2</v>
      </c>
      <c r="N49" s="95">
        <f>K49/'סכום נכסי הקרן'!$C$42</f>
        <v>7.3511008374579521E-3</v>
      </c>
    </row>
    <row r="50" spans="2:14">
      <c r="B50" s="87" t="s">
        <v>1736</v>
      </c>
      <c r="C50" s="84" t="s">
        <v>1737</v>
      </c>
      <c r="D50" s="97" t="s">
        <v>30</v>
      </c>
      <c r="E50" s="84"/>
      <c r="F50" s="97" t="s">
        <v>1671</v>
      </c>
      <c r="G50" s="97" t="s">
        <v>177</v>
      </c>
      <c r="H50" s="94">
        <v>6574.1884369999989</v>
      </c>
      <c r="I50" s="96">
        <v>967.3</v>
      </c>
      <c r="J50" s="84"/>
      <c r="K50" s="94">
        <v>241.96803470999998</v>
      </c>
      <c r="L50" s="95">
        <v>1.2319451954511979E-4</v>
      </c>
      <c r="M50" s="95">
        <f t="shared" si="2"/>
        <v>2.0112831371094484E-3</v>
      </c>
      <c r="N50" s="95">
        <f>K50/'סכום נכסי הקרן'!$C$42</f>
        <v>1.8507323976198352E-4</v>
      </c>
    </row>
    <row r="51" spans="2:14">
      <c r="B51" s="87" t="s">
        <v>1738</v>
      </c>
      <c r="C51" s="84" t="s">
        <v>1739</v>
      </c>
      <c r="D51" s="97" t="s">
        <v>1485</v>
      </c>
      <c r="E51" s="84"/>
      <c r="F51" s="97" t="s">
        <v>1671</v>
      </c>
      <c r="G51" s="97" t="s">
        <v>175</v>
      </c>
      <c r="H51" s="94">
        <v>53174.549002999993</v>
      </c>
      <c r="I51" s="96">
        <v>2800</v>
      </c>
      <c r="J51" s="84"/>
      <c r="K51" s="94">
        <v>5184.3058296199997</v>
      </c>
      <c r="L51" s="95">
        <v>6.5623656793758491E-5</v>
      </c>
      <c r="M51" s="95">
        <f t="shared" si="2"/>
        <v>4.3092910620321646E-2</v>
      </c>
      <c r="N51" s="95">
        <f>K51/'סכום נכסי הקרן'!$C$42</f>
        <v>3.9653017678746233E-3</v>
      </c>
    </row>
    <row r="52" spans="2:14">
      <c r="B52" s="87" t="s">
        <v>1740</v>
      </c>
      <c r="C52" s="84" t="s">
        <v>1741</v>
      </c>
      <c r="D52" s="97" t="s">
        <v>1485</v>
      </c>
      <c r="E52" s="84"/>
      <c r="F52" s="97" t="s">
        <v>1671</v>
      </c>
      <c r="G52" s="97" t="s">
        <v>175</v>
      </c>
      <c r="H52" s="94">
        <v>6726.912041999999</v>
      </c>
      <c r="I52" s="96">
        <v>4832</v>
      </c>
      <c r="J52" s="94">
        <v>4.7619178279999987</v>
      </c>
      <c r="K52" s="94">
        <v>1136.5664833529997</v>
      </c>
      <c r="L52" s="95">
        <v>8.7362471360397033E-4</v>
      </c>
      <c r="M52" s="95">
        <f t="shared" si="2"/>
        <v>9.4473511962495666E-3</v>
      </c>
      <c r="N52" s="95">
        <f>K52/'סכום נכסי הקרן'!$C$42</f>
        <v>8.693216090758742E-4</v>
      </c>
    </row>
    <row r="53" spans="2:14">
      <c r="B53" s="87" t="s">
        <v>1742</v>
      </c>
      <c r="C53" s="84" t="s">
        <v>1743</v>
      </c>
      <c r="D53" s="97" t="s">
        <v>30</v>
      </c>
      <c r="E53" s="84"/>
      <c r="F53" s="97" t="s">
        <v>1671</v>
      </c>
      <c r="G53" s="97" t="s">
        <v>184</v>
      </c>
      <c r="H53" s="94">
        <v>25571.722865999996</v>
      </c>
      <c r="I53" s="96">
        <v>3678</v>
      </c>
      <c r="J53" s="84"/>
      <c r="K53" s="94">
        <v>2470.4848109459995</v>
      </c>
      <c r="L53" s="95">
        <v>5.0395607174715798E-4</v>
      </c>
      <c r="M53" s="95">
        <f t="shared" si="2"/>
        <v>2.0535127487793584E-2</v>
      </c>
      <c r="N53" s="95">
        <f>K53/'סכום נכסי הקרן'!$C$42</f>
        <v>1.8895910292139576E-3</v>
      </c>
    </row>
    <row r="54" spans="2:14">
      <c r="B54" s="87" t="s">
        <v>1744</v>
      </c>
      <c r="C54" s="84" t="s">
        <v>1745</v>
      </c>
      <c r="D54" s="97" t="s">
        <v>135</v>
      </c>
      <c r="E54" s="84"/>
      <c r="F54" s="97" t="s">
        <v>1671</v>
      </c>
      <c r="G54" s="97" t="s">
        <v>175</v>
      </c>
      <c r="H54" s="94">
        <v>38251.856477999994</v>
      </c>
      <c r="I54" s="96">
        <v>399.85</v>
      </c>
      <c r="J54" s="84"/>
      <c r="K54" s="94">
        <v>532.57206746999987</v>
      </c>
      <c r="L54" s="95">
        <v>2.6985436668783063E-4</v>
      </c>
      <c r="M54" s="95">
        <f t="shared" si="2"/>
        <v>4.4268377014414703E-3</v>
      </c>
      <c r="N54" s="95">
        <f>K54/'סכום נכסי הקרן'!$C$42</f>
        <v>4.0734652431070515E-4</v>
      </c>
    </row>
    <row r="55" spans="2:14">
      <c r="B55" s="87" t="s">
        <v>1746</v>
      </c>
      <c r="C55" s="84" t="s">
        <v>1747</v>
      </c>
      <c r="D55" s="97" t="s">
        <v>1485</v>
      </c>
      <c r="E55" s="84"/>
      <c r="F55" s="97" t="s">
        <v>1671</v>
      </c>
      <c r="G55" s="97" t="s">
        <v>175</v>
      </c>
      <c r="H55" s="94">
        <v>5838.4160029999994</v>
      </c>
      <c r="I55" s="96">
        <v>7763</v>
      </c>
      <c r="J55" s="84"/>
      <c r="K55" s="94">
        <v>1578.1685679959996</v>
      </c>
      <c r="L55" s="95">
        <v>4.6217057478270504E-5</v>
      </c>
      <c r="M55" s="95">
        <f t="shared" si="2"/>
        <v>1.3118029545227942E-2</v>
      </c>
      <c r="N55" s="95">
        <f>K55/'סכום נכסי הקרן'!$C$42</f>
        <v>1.2070882425424725E-3</v>
      </c>
    </row>
    <row r="56" spans="2:14">
      <c r="B56" s="87" t="s">
        <v>1748</v>
      </c>
      <c r="C56" s="84" t="s">
        <v>1749</v>
      </c>
      <c r="D56" s="97" t="s">
        <v>30</v>
      </c>
      <c r="E56" s="84"/>
      <c r="F56" s="97" t="s">
        <v>1671</v>
      </c>
      <c r="G56" s="97" t="s">
        <v>177</v>
      </c>
      <c r="H56" s="94">
        <v>3078.9661899999996</v>
      </c>
      <c r="I56" s="96">
        <v>4481.5</v>
      </c>
      <c r="J56" s="84"/>
      <c r="K56" s="94">
        <v>525.0286243249999</v>
      </c>
      <c r="L56" s="95">
        <v>4.9983217370129865E-4</v>
      </c>
      <c r="M56" s="95">
        <f t="shared" si="2"/>
        <v>4.3641352043473141E-3</v>
      </c>
      <c r="N56" s="95">
        <f>K56/'סכום נכסי הקרן'!$C$42</f>
        <v>4.0157679748096625E-4</v>
      </c>
    </row>
    <row r="57" spans="2:14">
      <c r="B57" s="87" t="s">
        <v>1750</v>
      </c>
      <c r="C57" s="84" t="s">
        <v>1751</v>
      </c>
      <c r="D57" s="97" t="s">
        <v>151</v>
      </c>
      <c r="E57" s="84"/>
      <c r="F57" s="97" t="s">
        <v>1671</v>
      </c>
      <c r="G57" s="97" t="s">
        <v>175</v>
      </c>
      <c r="H57" s="94">
        <v>2255.9290979999996</v>
      </c>
      <c r="I57" s="96">
        <v>11240</v>
      </c>
      <c r="J57" s="84"/>
      <c r="K57" s="94">
        <v>882.91831124999976</v>
      </c>
      <c r="L57" s="95">
        <v>4.2564699962264145E-4</v>
      </c>
      <c r="M57" s="95">
        <f t="shared" si="2"/>
        <v>7.338980592996841E-3</v>
      </c>
      <c r="N57" s="95">
        <f>K57/'סכום נכסי הקרן'!$C$42</f>
        <v>6.7531462370249871E-4</v>
      </c>
    </row>
    <row r="58" spans="2:14">
      <c r="B58" s="87" t="s">
        <v>1752</v>
      </c>
      <c r="C58" s="84" t="s">
        <v>1753</v>
      </c>
      <c r="D58" s="97" t="s">
        <v>135</v>
      </c>
      <c r="E58" s="84"/>
      <c r="F58" s="97" t="s">
        <v>1671</v>
      </c>
      <c r="G58" s="97" t="s">
        <v>175</v>
      </c>
      <c r="H58" s="94">
        <v>147910.90586500001</v>
      </c>
      <c r="I58" s="96">
        <v>2701</v>
      </c>
      <c r="J58" s="84"/>
      <c r="K58" s="94">
        <v>13910.846161761001</v>
      </c>
      <c r="L58" s="95">
        <v>3.19559053865217E-4</v>
      </c>
      <c r="M58" s="95">
        <f t="shared" si="2"/>
        <v>0.1156295307419683</v>
      </c>
      <c r="N58" s="95">
        <f>K58/'סכום נכסי הקרן'!$C$42</f>
        <v>1.0639939982457785E-2</v>
      </c>
    </row>
    <row r="59" spans="2:14">
      <c r="B59" s="87" t="s">
        <v>1754</v>
      </c>
      <c r="C59" s="84" t="s">
        <v>1755</v>
      </c>
      <c r="D59" s="97" t="s">
        <v>1756</v>
      </c>
      <c r="E59" s="84"/>
      <c r="F59" s="97" t="s">
        <v>1671</v>
      </c>
      <c r="G59" s="97" t="s">
        <v>180</v>
      </c>
      <c r="H59" s="94">
        <v>190773.080785</v>
      </c>
      <c r="I59" s="96">
        <v>2385</v>
      </c>
      <c r="J59" s="84"/>
      <c r="K59" s="94">
        <v>2020.9914505459997</v>
      </c>
      <c r="L59" s="95">
        <v>1.2089648520169358E-3</v>
      </c>
      <c r="M59" s="95">
        <f t="shared" si="2"/>
        <v>1.6798855392602587E-2</v>
      </c>
      <c r="N59" s="95">
        <f>K59/'סכום נכסי הקרן'!$C$42</f>
        <v>1.5457886234109285E-3</v>
      </c>
    </row>
    <row r="60" spans="2:14">
      <c r="B60" s="87" t="s">
        <v>1757</v>
      </c>
      <c r="C60" s="84" t="s">
        <v>1758</v>
      </c>
      <c r="D60" s="97" t="s">
        <v>1485</v>
      </c>
      <c r="E60" s="84"/>
      <c r="F60" s="97" t="s">
        <v>1671</v>
      </c>
      <c r="G60" s="97" t="s">
        <v>175</v>
      </c>
      <c r="H60" s="94">
        <v>14723.710944</v>
      </c>
      <c r="I60" s="96">
        <v>4902</v>
      </c>
      <c r="J60" s="84"/>
      <c r="K60" s="94">
        <v>2513.1554730660005</v>
      </c>
      <c r="L60" s="95">
        <v>1.337303446321526E-5</v>
      </c>
      <c r="M60" s="95">
        <f t="shared" si="2"/>
        <v>2.0889813937489767E-2</v>
      </c>
      <c r="N60" s="95">
        <f>K60/'סכום נכסי הקרן'!$C$42</f>
        <v>1.9222283884866498E-3</v>
      </c>
    </row>
    <row r="61" spans="2:14">
      <c r="B61" s="87" t="s">
        <v>1759</v>
      </c>
      <c r="C61" s="84" t="s">
        <v>1760</v>
      </c>
      <c r="D61" s="97" t="s">
        <v>30</v>
      </c>
      <c r="E61" s="84"/>
      <c r="F61" s="97" t="s">
        <v>1671</v>
      </c>
      <c r="G61" s="97" t="s">
        <v>177</v>
      </c>
      <c r="H61" s="94">
        <v>81373.91961099999</v>
      </c>
      <c r="I61" s="96">
        <v>2458</v>
      </c>
      <c r="J61" s="84"/>
      <c r="K61" s="94">
        <v>7610.6504420899992</v>
      </c>
      <c r="L61" s="95">
        <v>3.3990776779866327E-4</v>
      </c>
      <c r="M61" s="95">
        <f t="shared" si="2"/>
        <v>6.3261136599947657E-2</v>
      </c>
      <c r="N61" s="95">
        <f>K61/'סכום נכסי הקרן'!$C$42</f>
        <v>5.821131438711301E-3</v>
      </c>
    </row>
    <row r="62" spans="2:14">
      <c r="B62" s="87" t="s">
        <v>1761</v>
      </c>
      <c r="C62" s="84" t="s">
        <v>1762</v>
      </c>
      <c r="D62" s="97" t="s">
        <v>135</v>
      </c>
      <c r="E62" s="84"/>
      <c r="F62" s="97" t="s">
        <v>1671</v>
      </c>
      <c r="G62" s="97" t="s">
        <v>175</v>
      </c>
      <c r="H62" s="94">
        <v>312.91491899999994</v>
      </c>
      <c r="I62" s="96">
        <v>29488</v>
      </c>
      <c r="J62" s="84"/>
      <c r="K62" s="94">
        <v>321.29232742799991</v>
      </c>
      <c r="L62" s="95">
        <v>2.7580717127212416E-6</v>
      </c>
      <c r="M62" s="95">
        <f t="shared" si="2"/>
        <v>2.6706413556363746E-3</v>
      </c>
      <c r="N62" s="95">
        <f>K62/'סכום נכסי הקרן'!$C$42</f>
        <v>2.4574573256766832E-4</v>
      </c>
    </row>
    <row r="63" spans="2:14">
      <c r="B63" s="87" t="s">
        <v>1763</v>
      </c>
      <c r="C63" s="84" t="s">
        <v>1764</v>
      </c>
      <c r="D63" s="97" t="s">
        <v>1485</v>
      </c>
      <c r="E63" s="84"/>
      <c r="F63" s="97" t="s">
        <v>1671</v>
      </c>
      <c r="G63" s="97" t="s">
        <v>175</v>
      </c>
      <c r="H63" s="94">
        <v>9085.4833029999991</v>
      </c>
      <c r="I63" s="96">
        <v>19323</v>
      </c>
      <c r="J63" s="84"/>
      <c r="K63" s="94">
        <v>6112.9572022189986</v>
      </c>
      <c r="L63" s="95">
        <v>3.5420987536062375E-5</v>
      </c>
      <c r="M63" s="95">
        <f t="shared" si="2"/>
        <v>5.0812032892817084E-2</v>
      </c>
      <c r="N63" s="95">
        <f>K63/'סכום נכסי הקרן'!$C$42</f>
        <v>4.6755960773783353E-3</v>
      </c>
    </row>
    <row r="64" spans="2:14">
      <c r="B64" s="87" t="s">
        <v>1765</v>
      </c>
      <c r="C64" s="84" t="s">
        <v>1766</v>
      </c>
      <c r="D64" s="97" t="s">
        <v>1485</v>
      </c>
      <c r="E64" s="84"/>
      <c r="F64" s="97" t="s">
        <v>1671</v>
      </c>
      <c r="G64" s="97" t="s">
        <v>175</v>
      </c>
      <c r="H64" s="94">
        <v>3417.0024799999997</v>
      </c>
      <c r="I64" s="96">
        <v>24724</v>
      </c>
      <c r="J64" s="84"/>
      <c r="K64" s="94">
        <v>2941.6621714609996</v>
      </c>
      <c r="L64" s="95">
        <v>1.9808710028985506E-4</v>
      </c>
      <c r="M64" s="95">
        <f t="shared" si="2"/>
        <v>2.4451641009620332E-2</v>
      </c>
      <c r="N64" s="95">
        <f>K64/'סכום נכסי הקרן'!$C$42</f>
        <v>2.2499787999272405E-3</v>
      </c>
    </row>
    <row r="65" spans="2:14">
      <c r="B65" s="87" t="s">
        <v>1767</v>
      </c>
      <c r="C65" s="84" t="s">
        <v>1768</v>
      </c>
      <c r="D65" s="97" t="s">
        <v>1485</v>
      </c>
      <c r="E65" s="84"/>
      <c r="F65" s="97" t="s">
        <v>1671</v>
      </c>
      <c r="G65" s="97" t="s">
        <v>175</v>
      </c>
      <c r="H65" s="94">
        <v>5641.1729059999998</v>
      </c>
      <c r="I65" s="96">
        <v>3980</v>
      </c>
      <c r="J65" s="84"/>
      <c r="K65" s="94">
        <v>781.77404948100002</v>
      </c>
      <c r="L65" s="95">
        <v>5.2894260721987808E-5</v>
      </c>
      <c r="M65" s="95">
        <f t="shared" si="2"/>
        <v>6.4982507488453821E-3</v>
      </c>
      <c r="N65" s="95">
        <f>K65/'סכום נכסי הקרן'!$C$42</f>
        <v>5.9795276790465405E-4</v>
      </c>
    </row>
    <row r="66" spans="2:14">
      <c r="B66" s="87" t="s">
        <v>1769</v>
      </c>
      <c r="C66" s="84" t="s">
        <v>1770</v>
      </c>
      <c r="D66" s="97" t="s">
        <v>1469</v>
      </c>
      <c r="E66" s="84"/>
      <c r="F66" s="97" t="s">
        <v>1671</v>
      </c>
      <c r="G66" s="97" t="s">
        <v>175</v>
      </c>
      <c r="H66" s="94">
        <v>6843.4082989999988</v>
      </c>
      <c r="I66" s="96">
        <v>5608</v>
      </c>
      <c r="J66" s="84"/>
      <c r="K66" s="94">
        <v>1336.3161707569998</v>
      </c>
      <c r="L66" s="95">
        <v>1.046392706269113E-4</v>
      </c>
      <c r="M66" s="95">
        <f t="shared" si="2"/>
        <v>1.1107707608203121E-2</v>
      </c>
      <c r="N66" s="95">
        <f>K66/'סכום נכסי הקרן'!$C$42</f>
        <v>1.022103450006262E-3</v>
      </c>
    </row>
    <row r="67" spans="2:14">
      <c r="B67" s="87" t="s">
        <v>1771</v>
      </c>
      <c r="C67" s="84" t="s">
        <v>1772</v>
      </c>
      <c r="D67" s="97" t="s">
        <v>1485</v>
      </c>
      <c r="E67" s="84"/>
      <c r="F67" s="97" t="s">
        <v>1671</v>
      </c>
      <c r="G67" s="97" t="s">
        <v>175</v>
      </c>
      <c r="H67" s="94">
        <v>12958.440181999998</v>
      </c>
      <c r="I67" s="96">
        <v>15134</v>
      </c>
      <c r="J67" s="94">
        <v>24.532986086000001</v>
      </c>
      <c r="K67" s="94">
        <v>6853.1888200959993</v>
      </c>
      <c r="L67" s="95">
        <v>4.4986773761499737E-5</v>
      </c>
      <c r="M67" s="95">
        <f t="shared" si="2"/>
        <v>5.6964975253057389E-2</v>
      </c>
      <c r="N67" s="95">
        <f>K67/'סכום נכסי הקרן'!$C$42</f>
        <v>5.2417744317173401E-3</v>
      </c>
    </row>
    <row r="68" spans="2:14">
      <c r="B68" s="87" t="s">
        <v>1773</v>
      </c>
      <c r="C68" s="84" t="s">
        <v>1774</v>
      </c>
      <c r="D68" s="97" t="s">
        <v>135</v>
      </c>
      <c r="E68" s="84"/>
      <c r="F68" s="97" t="s">
        <v>1671</v>
      </c>
      <c r="G68" s="97" t="s">
        <v>175</v>
      </c>
      <c r="H68" s="94">
        <v>35372.290062</v>
      </c>
      <c r="I68" s="96">
        <v>659.5</v>
      </c>
      <c r="J68" s="84"/>
      <c r="K68" s="94">
        <v>812.2818408469999</v>
      </c>
      <c r="L68" s="95">
        <v>2.4394682801379309E-4</v>
      </c>
      <c r="M68" s="95">
        <f t="shared" si="2"/>
        <v>6.7518371632592899E-3</v>
      </c>
      <c r="N68" s="95">
        <f>K68/'סכום נכסי הקרן'!$C$42</f>
        <v>6.2128715499778901E-4</v>
      </c>
    </row>
    <row r="69" spans="2:14">
      <c r="B69" s="87" t="s">
        <v>1775</v>
      </c>
      <c r="C69" s="84" t="s">
        <v>1776</v>
      </c>
      <c r="D69" s="97" t="s">
        <v>1485</v>
      </c>
      <c r="E69" s="84"/>
      <c r="F69" s="97" t="s">
        <v>1671</v>
      </c>
      <c r="G69" s="97" t="s">
        <v>175</v>
      </c>
      <c r="H69" s="94">
        <v>854.92121999999983</v>
      </c>
      <c r="I69" s="96">
        <v>21188</v>
      </c>
      <c r="J69" s="84"/>
      <c r="K69" s="94">
        <v>630.73194570299984</v>
      </c>
      <c r="L69" s="95">
        <v>7.0947819087136912E-5</v>
      </c>
      <c r="M69" s="95">
        <f t="shared" si="2"/>
        <v>5.242760796685713E-3</v>
      </c>
      <c r="N69" s="95">
        <f>K69/'סכום נכסי הקרן'!$C$42</f>
        <v>4.8242572516876919E-4</v>
      </c>
    </row>
    <row r="70" spans="2:14">
      <c r="B70" s="87" t="s">
        <v>1777</v>
      </c>
      <c r="C70" s="84" t="s">
        <v>1778</v>
      </c>
      <c r="D70" s="97" t="s">
        <v>30</v>
      </c>
      <c r="E70" s="84"/>
      <c r="F70" s="97" t="s">
        <v>1671</v>
      </c>
      <c r="G70" s="97" t="s">
        <v>177</v>
      </c>
      <c r="H70" s="94">
        <v>13881.693924999994</v>
      </c>
      <c r="I70" s="96">
        <v>2840.5</v>
      </c>
      <c r="J70" s="84"/>
      <c r="K70" s="94">
        <v>1500.3477081589995</v>
      </c>
      <c r="L70" s="95">
        <v>8.8418432643312065E-4</v>
      </c>
      <c r="M70" s="95">
        <f t="shared" si="2"/>
        <v>1.2471168139368667E-2</v>
      </c>
      <c r="N70" s="95">
        <f>K70/'סכום נכסי הקרן'!$C$42</f>
        <v>1.1475656751572458E-3</v>
      </c>
    </row>
    <row r="71" spans="2:14">
      <c r="B71" s="87" t="s">
        <v>1779</v>
      </c>
      <c r="C71" s="84" t="s">
        <v>1780</v>
      </c>
      <c r="D71" s="97" t="s">
        <v>1485</v>
      </c>
      <c r="E71" s="84"/>
      <c r="F71" s="97" t="s">
        <v>1671</v>
      </c>
      <c r="G71" s="97" t="s">
        <v>175</v>
      </c>
      <c r="H71" s="94">
        <v>1866.4253569999998</v>
      </c>
      <c r="I71" s="96">
        <v>22470</v>
      </c>
      <c r="J71" s="84"/>
      <c r="K71" s="94">
        <v>1460.3012784049997</v>
      </c>
      <c r="L71" s="95">
        <v>7.6336415419222902E-5</v>
      </c>
      <c r="M71" s="95">
        <f t="shared" si="2"/>
        <v>1.2138294795324727E-2</v>
      </c>
      <c r="N71" s="95">
        <f>K71/'סכום נכסי הקרן'!$C$42</f>
        <v>1.1169355032655073E-3</v>
      </c>
    </row>
    <row r="72" spans="2:14">
      <c r="B72" s="87" t="s">
        <v>1781</v>
      </c>
      <c r="C72" s="84" t="s">
        <v>1782</v>
      </c>
      <c r="D72" s="97" t="s">
        <v>30</v>
      </c>
      <c r="E72" s="84"/>
      <c r="F72" s="97" t="s">
        <v>1671</v>
      </c>
      <c r="G72" s="97" t="s">
        <v>177</v>
      </c>
      <c r="H72" s="94">
        <v>9814.1703749999979</v>
      </c>
      <c r="I72" s="96">
        <v>5504</v>
      </c>
      <c r="J72" s="84"/>
      <c r="K72" s="94">
        <v>2055.3542218059993</v>
      </c>
      <c r="L72" s="95">
        <v>2.393700091463414E-3</v>
      </c>
      <c r="M72" s="95">
        <f t="shared" si="2"/>
        <v>1.7084485114158242E-2</v>
      </c>
      <c r="N72" s="95">
        <f>K72/'סכום נכסי הקרן'!$C$42</f>
        <v>1.5720715554184978E-3</v>
      </c>
    </row>
    <row r="73" spans="2:14">
      <c r="B73" s="87" t="s">
        <v>1783</v>
      </c>
      <c r="C73" s="84" t="s">
        <v>1784</v>
      </c>
      <c r="D73" s="97" t="s">
        <v>1469</v>
      </c>
      <c r="E73" s="84"/>
      <c r="F73" s="97" t="s">
        <v>1671</v>
      </c>
      <c r="G73" s="97" t="s">
        <v>175</v>
      </c>
      <c r="H73" s="94">
        <v>7188.243191999999</v>
      </c>
      <c r="I73" s="96">
        <v>4133</v>
      </c>
      <c r="J73" s="84"/>
      <c r="K73" s="94">
        <v>1034.46769726</v>
      </c>
      <c r="L73" s="95">
        <v>1.9194240833110812E-4</v>
      </c>
      <c r="M73" s="95">
        <f t="shared" si="2"/>
        <v>8.5986871690597461E-3</v>
      </c>
      <c r="N73" s="95">
        <f>K73/'סכום נכסי הקרן'!$C$42</f>
        <v>7.9122966961517696E-4</v>
      </c>
    </row>
    <row r="74" spans="2:14">
      <c r="B74" s="87" t="s">
        <v>1785</v>
      </c>
      <c r="C74" s="84" t="s">
        <v>1786</v>
      </c>
      <c r="D74" s="97" t="s">
        <v>135</v>
      </c>
      <c r="E74" s="84"/>
      <c r="F74" s="97" t="s">
        <v>1671</v>
      </c>
      <c r="G74" s="97" t="s">
        <v>175</v>
      </c>
      <c r="H74" s="94">
        <v>2987.0834999999997</v>
      </c>
      <c r="I74" s="96">
        <v>2446.25</v>
      </c>
      <c r="J74" s="84"/>
      <c r="K74" s="94">
        <v>254.43506787299992</v>
      </c>
      <c r="L74" s="95">
        <v>6.9467058139534874E-4</v>
      </c>
      <c r="M74" s="95">
        <f t="shared" si="2"/>
        <v>2.114911426691493E-3</v>
      </c>
      <c r="N74" s="95">
        <f>K74/'סכום נכסי הקרן'!$C$42</f>
        <v>1.9460885557364153E-4</v>
      </c>
    </row>
    <row r="75" spans="2:14">
      <c r="B75" s="87" t="s">
        <v>1787</v>
      </c>
      <c r="C75" s="84" t="s">
        <v>1788</v>
      </c>
      <c r="D75" s="97" t="s">
        <v>135</v>
      </c>
      <c r="E75" s="84"/>
      <c r="F75" s="97" t="s">
        <v>1671</v>
      </c>
      <c r="G75" s="97" t="s">
        <v>175</v>
      </c>
      <c r="H75" s="94">
        <v>3679.5671189999994</v>
      </c>
      <c r="I75" s="96">
        <v>3043.25</v>
      </c>
      <c r="J75" s="84"/>
      <c r="K75" s="94">
        <v>389.90888053099991</v>
      </c>
      <c r="L75" s="95">
        <v>3.8546796654632778E-5</v>
      </c>
      <c r="M75" s="95">
        <f t="shared" si="2"/>
        <v>3.2409948585196851E-3</v>
      </c>
      <c r="N75" s="95">
        <f>K75/'סכום נכסי הקרן'!$C$42</f>
        <v>2.9822823423071782E-4</v>
      </c>
    </row>
    <row r="76" spans="2:14">
      <c r="B76" s="87" t="s">
        <v>1789</v>
      </c>
      <c r="C76" s="84" t="s">
        <v>1790</v>
      </c>
      <c r="D76" s="97" t="s">
        <v>30</v>
      </c>
      <c r="E76" s="84"/>
      <c r="F76" s="97" t="s">
        <v>1671</v>
      </c>
      <c r="G76" s="97" t="s">
        <v>177</v>
      </c>
      <c r="H76" s="94">
        <v>6063.9467829999994</v>
      </c>
      <c r="I76" s="96">
        <v>4442.1000000000004</v>
      </c>
      <c r="J76" s="84"/>
      <c r="K76" s="94">
        <v>1024.9398368689999</v>
      </c>
      <c r="L76" s="95">
        <v>5.7767586907448343E-4</v>
      </c>
      <c r="M76" s="95">
        <f t="shared" si="2"/>
        <v>8.5194898281377562E-3</v>
      </c>
      <c r="N76" s="95">
        <f>K76/'סכום נכסי הקרן'!$C$42</f>
        <v>7.8394212854523504E-4</v>
      </c>
    </row>
    <row r="77" spans="2:14">
      <c r="B77" s="87" t="s">
        <v>1791</v>
      </c>
      <c r="C77" s="84" t="s">
        <v>1792</v>
      </c>
      <c r="D77" s="97" t="s">
        <v>30</v>
      </c>
      <c r="E77" s="84"/>
      <c r="F77" s="97" t="s">
        <v>1671</v>
      </c>
      <c r="G77" s="97" t="s">
        <v>177</v>
      </c>
      <c r="H77" s="94">
        <v>5415.3673169999993</v>
      </c>
      <c r="I77" s="96">
        <v>5399.5</v>
      </c>
      <c r="J77" s="84"/>
      <c r="K77" s="94">
        <v>1112.5924949380001</v>
      </c>
      <c r="L77" s="95">
        <v>1.3488369696740244E-3</v>
      </c>
      <c r="M77" s="95">
        <f t="shared" si="2"/>
        <v>9.2480749625679717E-3</v>
      </c>
      <c r="N77" s="95">
        <f>K77/'סכום נכסי הקרן'!$C$42</f>
        <v>8.5098470886796893E-4</v>
      </c>
    </row>
    <row r="78" spans="2:14">
      <c r="B78" s="87" t="s">
        <v>1793</v>
      </c>
      <c r="C78" s="84" t="s">
        <v>1794</v>
      </c>
      <c r="D78" s="97" t="s">
        <v>1485</v>
      </c>
      <c r="E78" s="84"/>
      <c r="F78" s="97" t="s">
        <v>1671</v>
      </c>
      <c r="G78" s="97" t="s">
        <v>175</v>
      </c>
      <c r="H78" s="94">
        <v>5040.1179379999994</v>
      </c>
      <c r="I78" s="96">
        <v>11913</v>
      </c>
      <c r="J78" s="84"/>
      <c r="K78" s="94">
        <v>2090.6946482899998</v>
      </c>
      <c r="L78" s="95">
        <v>4.1241665332208158E-4</v>
      </c>
      <c r="M78" s="95">
        <f t="shared" si="2"/>
        <v>1.7378241287078832E-2</v>
      </c>
      <c r="N78" s="95">
        <f>K78/'סכום נכסי הקרן'!$C$42</f>
        <v>1.5991022631390572E-3</v>
      </c>
    </row>
    <row r="79" spans="2:14">
      <c r="B79" s="87" t="s">
        <v>1795</v>
      </c>
      <c r="C79" s="84" t="s">
        <v>1796</v>
      </c>
      <c r="D79" s="97" t="s">
        <v>136</v>
      </c>
      <c r="E79" s="84"/>
      <c r="F79" s="97" t="s">
        <v>1671</v>
      </c>
      <c r="G79" s="97" t="s">
        <v>185</v>
      </c>
      <c r="H79" s="94">
        <v>703.84648499999992</v>
      </c>
      <c r="I79" s="96">
        <v>18910</v>
      </c>
      <c r="J79" s="84"/>
      <c r="K79" s="94">
        <v>429.63831142399994</v>
      </c>
      <c r="L79" s="95">
        <v>2.8165688989375535E-3</v>
      </c>
      <c r="M79" s="95">
        <f t="shared" si="2"/>
        <v>3.5712332492964472E-3</v>
      </c>
      <c r="N79" s="95">
        <f>K79/'סכום נכסי הקרן'!$C$42</f>
        <v>3.2861594431845642E-4</v>
      </c>
    </row>
    <row r="80" spans="2:14">
      <c r="B80" s="87" t="s">
        <v>1797</v>
      </c>
      <c r="C80" s="84" t="s">
        <v>1798</v>
      </c>
      <c r="D80" s="97" t="s">
        <v>136</v>
      </c>
      <c r="E80" s="84"/>
      <c r="F80" s="97" t="s">
        <v>1671</v>
      </c>
      <c r="G80" s="97" t="s">
        <v>185</v>
      </c>
      <c r="H80" s="94">
        <v>408.97952399999997</v>
      </c>
      <c r="I80" s="96">
        <v>31650</v>
      </c>
      <c r="J80" s="84"/>
      <c r="K80" s="94">
        <v>417.83883890999994</v>
      </c>
      <c r="L80" s="95">
        <v>4.4112900595392182E-3</v>
      </c>
      <c r="M80" s="95">
        <f t="shared" si="2"/>
        <v>3.4731538475166308E-3</v>
      </c>
      <c r="N80" s="95">
        <f>K80/'סכום נכסי הקרן'!$C$42</f>
        <v>3.1959092327273975E-4</v>
      </c>
    </row>
    <row r="81" spans="2:14">
      <c r="B81" s="87" t="s">
        <v>1799</v>
      </c>
      <c r="C81" s="84" t="s">
        <v>1800</v>
      </c>
      <c r="D81" s="97" t="s">
        <v>135</v>
      </c>
      <c r="E81" s="84"/>
      <c r="F81" s="97" t="s">
        <v>1671</v>
      </c>
      <c r="G81" s="97" t="s">
        <v>175</v>
      </c>
      <c r="H81" s="94">
        <v>496.81770199999994</v>
      </c>
      <c r="I81" s="96">
        <v>54194.5</v>
      </c>
      <c r="J81" s="84"/>
      <c r="K81" s="94">
        <v>937.52108153599988</v>
      </c>
      <c r="L81" s="95">
        <v>4.3219127610192664E-5</v>
      </c>
      <c r="M81" s="95">
        <f t="shared" si="2"/>
        <v>7.7928489365874098E-3</v>
      </c>
      <c r="N81" s="95">
        <f>K81/'סכום נכסי הקרן'!$C$42</f>
        <v>7.1707845258560279E-4</v>
      </c>
    </row>
    <row r="82" spans="2:14">
      <c r="B82" s="87" t="s">
        <v>1801</v>
      </c>
      <c r="C82" s="84" t="s">
        <v>1802</v>
      </c>
      <c r="D82" s="97" t="s">
        <v>30</v>
      </c>
      <c r="E82" s="84"/>
      <c r="F82" s="97" t="s">
        <v>1671</v>
      </c>
      <c r="G82" s="97" t="s">
        <v>177</v>
      </c>
      <c r="H82" s="94">
        <v>4065.4325919999992</v>
      </c>
      <c r="I82" s="96">
        <v>12230</v>
      </c>
      <c r="J82" s="84"/>
      <c r="K82" s="94">
        <v>1891.8551548010003</v>
      </c>
      <c r="L82" s="95">
        <v>2.581227042539682E-3</v>
      </c>
      <c r="M82" s="95">
        <f t="shared" si="2"/>
        <v>1.5725450575590359E-2</v>
      </c>
      <c r="N82" s="95">
        <f>K82/'סכום נכסי הקרן'!$C$42</f>
        <v>1.4470165990274906E-3</v>
      </c>
    </row>
    <row r="83" spans="2:14">
      <c r="B83" s="87" t="s">
        <v>1803</v>
      </c>
      <c r="C83" s="84" t="s">
        <v>1804</v>
      </c>
      <c r="D83" s="97" t="s">
        <v>30</v>
      </c>
      <c r="E83" s="84"/>
      <c r="F83" s="97" t="s">
        <v>1671</v>
      </c>
      <c r="G83" s="97" t="s">
        <v>177</v>
      </c>
      <c r="H83" s="94">
        <v>1749.1883029999997</v>
      </c>
      <c r="I83" s="96">
        <v>22870</v>
      </c>
      <c r="J83" s="84"/>
      <c r="K83" s="94">
        <v>1522.1497845169999</v>
      </c>
      <c r="L83" s="95">
        <v>2.4988368630901952E-3</v>
      </c>
      <c r="M83" s="95">
        <f t="shared" si="2"/>
        <v>1.2652391037613776E-2</v>
      </c>
      <c r="N83" s="95">
        <f>K83/'סכום נכסי הקרן'!$C$42</f>
        <v>1.1642413526282357E-3</v>
      </c>
    </row>
    <row r="84" spans="2:14">
      <c r="B84" s="87" t="s">
        <v>1805</v>
      </c>
      <c r="C84" s="84" t="s">
        <v>1806</v>
      </c>
      <c r="D84" s="97" t="s">
        <v>30</v>
      </c>
      <c r="E84" s="84"/>
      <c r="F84" s="97" t="s">
        <v>1671</v>
      </c>
      <c r="G84" s="97" t="s">
        <v>177</v>
      </c>
      <c r="H84" s="94">
        <v>5332.0635319999974</v>
      </c>
      <c r="I84" s="96">
        <v>20425</v>
      </c>
      <c r="J84" s="84"/>
      <c r="K84" s="94">
        <v>4143.9264793419989</v>
      </c>
      <c r="L84" s="95">
        <v>1.7340044006504056E-3</v>
      </c>
      <c r="M84" s="95">
        <f t="shared" si="2"/>
        <v>3.4445084696046575E-2</v>
      </c>
      <c r="N84" s="95">
        <f>K84/'סכום נכסי הקרן'!$C$42</f>
        <v>3.1695504730055095E-3</v>
      </c>
    </row>
    <row r="85" spans="2:14">
      <c r="B85" s="87" t="s">
        <v>1807</v>
      </c>
      <c r="C85" s="84" t="s">
        <v>1808</v>
      </c>
      <c r="D85" s="97" t="s">
        <v>147</v>
      </c>
      <c r="E85" s="84"/>
      <c r="F85" s="97" t="s">
        <v>1671</v>
      </c>
      <c r="G85" s="97" t="s">
        <v>179</v>
      </c>
      <c r="H85" s="94">
        <v>11084.433606999999</v>
      </c>
      <c r="I85" s="96">
        <v>8608</v>
      </c>
      <c r="J85" s="84"/>
      <c r="K85" s="94">
        <v>2246.827816088</v>
      </c>
      <c r="L85" s="95">
        <v>2.3168791961354024E-4</v>
      </c>
      <c r="M85" s="95">
        <f t="shared" si="2"/>
        <v>1.8676049106661124E-2</v>
      </c>
      <c r="N85" s="95">
        <f>K85/'סכום נכסי הקרן'!$C$42</f>
        <v>1.718523290107803E-3</v>
      </c>
    </row>
    <row r="86" spans="2:14">
      <c r="B86" s="87" t="s">
        <v>1809</v>
      </c>
      <c r="C86" s="84" t="s">
        <v>1810</v>
      </c>
      <c r="D86" s="97" t="s">
        <v>1485</v>
      </c>
      <c r="E86" s="84"/>
      <c r="F86" s="97" t="s">
        <v>1671</v>
      </c>
      <c r="G86" s="97" t="s">
        <v>175</v>
      </c>
      <c r="H86" s="94">
        <v>10180.960330999998</v>
      </c>
      <c r="I86" s="96">
        <v>21555</v>
      </c>
      <c r="J86" s="94">
        <v>29.579566638999996</v>
      </c>
      <c r="K86" s="94">
        <v>7670.8494566179988</v>
      </c>
      <c r="L86" s="95">
        <v>1.0277023368150514E-4</v>
      </c>
      <c r="M86" s="95">
        <f t="shared" si="2"/>
        <v>6.3761521962567486E-2</v>
      </c>
      <c r="N86" s="95">
        <f>K86/'סכום נכסי הקרן'!$C$42</f>
        <v>5.8671756472470629E-3</v>
      </c>
    </row>
    <row r="87" spans="2:14">
      <c r="B87" s="87" t="s">
        <v>1811</v>
      </c>
      <c r="C87" s="84" t="s">
        <v>1812</v>
      </c>
      <c r="D87" s="97" t="s">
        <v>1485</v>
      </c>
      <c r="E87" s="84"/>
      <c r="F87" s="97" t="s">
        <v>1671</v>
      </c>
      <c r="G87" s="97" t="s">
        <v>175</v>
      </c>
      <c r="H87" s="94">
        <v>1844.2014580000002</v>
      </c>
      <c r="I87" s="96">
        <v>4026</v>
      </c>
      <c r="J87" s="84"/>
      <c r="K87" s="94">
        <v>258.529971332</v>
      </c>
      <c r="L87" s="95">
        <v>1.2275200978334743E-6</v>
      </c>
      <c r="M87" s="95">
        <f t="shared" si="2"/>
        <v>2.1489490229593179E-3</v>
      </c>
      <c r="N87" s="95">
        <f>K87/'סכום נכסי הקרן'!$C$42</f>
        <v>1.9774090998148094E-4</v>
      </c>
    </row>
    <row r="88" spans="2:14">
      <c r="B88" s="83"/>
      <c r="C88" s="84"/>
      <c r="D88" s="84"/>
      <c r="E88" s="84"/>
      <c r="F88" s="84"/>
      <c r="G88" s="84"/>
      <c r="H88" s="94"/>
      <c r="I88" s="96"/>
      <c r="J88" s="84"/>
      <c r="K88" s="84"/>
      <c r="L88" s="84"/>
      <c r="M88" s="95"/>
      <c r="N88" s="84"/>
    </row>
    <row r="89" spans="2:14">
      <c r="B89" s="102" t="s">
        <v>75</v>
      </c>
      <c r="C89" s="82"/>
      <c r="D89" s="82"/>
      <c r="E89" s="82"/>
      <c r="F89" s="82"/>
      <c r="G89" s="82"/>
      <c r="H89" s="91"/>
      <c r="I89" s="93"/>
      <c r="J89" s="82"/>
      <c r="K89" s="91">
        <v>6120.0723551659994</v>
      </c>
      <c r="L89" s="82"/>
      <c r="M89" s="92">
        <f t="shared" ref="M89:M94" si="3">K89/$K$11</f>
        <v>5.0871175362430514E-2</v>
      </c>
      <c r="N89" s="92">
        <f>K89/'סכום נכסי הקרן'!$C$42</f>
        <v>4.6810382193905294E-3</v>
      </c>
    </row>
    <row r="90" spans="2:14">
      <c r="B90" s="87" t="s">
        <v>1813</v>
      </c>
      <c r="C90" s="84" t="s">
        <v>1814</v>
      </c>
      <c r="D90" s="97" t="s">
        <v>135</v>
      </c>
      <c r="E90" s="84"/>
      <c r="F90" s="97" t="s">
        <v>1697</v>
      </c>
      <c r="G90" s="97" t="s">
        <v>175</v>
      </c>
      <c r="H90" s="94">
        <v>1139.1083559999997</v>
      </c>
      <c r="I90" s="96">
        <v>10287.5</v>
      </c>
      <c r="J90" s="84"/>
      <c r="K90" s="94">
        <v>408.04085849900002</v>
      </c>
      <c r="L90" s="95">
        <v>1.7622699033241691E-4</v>
      </c>
      <c r="M90" s="95">
        <f t="shared" si="3"/>
        <v>3.3917112189397148E-3</v>
      </c>
      <c r="N90" s="95">
        <f>K90/'סכום נכסי הקרן'!$C$42</f>
        <v>3.1209677645305131E-4</v>
      </c>
    </row>
    <row r="91" spans="2:14">
      <c r="B91" s="87" t="s">
        <v>1815</v>
      </c>
      <c r="C91" s="84" t="s">
        <v>1816</v>
      </c>
      <c r="D91" s="97" t="s">
        <v>135</v>
      </c>
      <c r="E91" s="84"/>
      <c r="F91" s="97" t="s">
        <v>1697</v>
      </c>
      <c r="G91" s="97" t="s">
        <v>175</v>
      </c>
      <c r="H91" s="94">
        <v>4715.7183939999995</v>
      </c>
      <c r="I91" s="96">
        <v>10368</v>
      </c>
      <c r="J91" s="84"/>
      <c r="K91" s="94">
        <v>1702.4392285479998</v>
      </c>
      <c r="L91" s="95">
        <v>1.1207761924174866E-4</v>
      </c>
      <c r="M91" s="95">
        <f t="shared" si="3"/>
        <v>1.4150990300995741E-2</v>
      </c>
      <c r="N91" s="95">
        <f>K91/'סכום נכסי הקרן'!$C$42</f>
        <v>1.3021387056471757E-3</v>
      </c>
    </row>
    <row r="92" spans="2:14">
      <c r="B92" s="87" t="s">
        <v>1817</v>
      </c>
      <c r="C92" s="84" t="s">
        <v>1818</v>
      </c>
      <c r="D92" s="97" t="s">
        <v>135</v>
      </c>
      <c r="E92" s="84"/>
      <c r="F92" s="97" t="s">
        <v>1697</v>
      </c>
      <c r="G92" s="97" t="s">
        <v>175</v>
      </c>
      <c r="H92" s="94">
        <v>6060.9689689999977</v>
      </c>
      <c r="I92" s="96">
        <v>12153</v>
      </c>
      <c r="J92" s="84"/>
      <c r="K92" s="94">
        <v>2564.8048438569995</v>
      </c>
      <c r="L92" s="95">
        <v>1.3686564040621364E-4</v>
      </c>
      <c r="M92" s="95">
        <f t="shared" si="3"/>
        <v>2.1319133077262721E-2</v>
      </c>
      <c r="N92" s="95">
        <f>K92/'סכום נכסי הקרן'!$C$42</f>
        <v>1.9617332610844481E-3</v>
      </c>
    </row>
    <row r="93" spans="2:14">
      <c r="B93" s="87" t="s">
        <v>1819</v>
      </c>
      <c r="C93" s="84" t="s">
        <v>1820</v>
      </c>
      <c r="D93" s="97" t="s">
        <v>135</v>
      </c>
      <c r="E93" s="84"/>
      <c r="F93" s="97" t="s">
        <v>1697</v>
      </c>
      <c r="G93" s="97" t="s">
        <v>178</v>
      </c>
      <c r="H93" s="94">
        <v>90009.282178999987</v>
      </c>
      <c r="I93" s="96">
        <v>167.5</v>
      </c>
      <c r="J93" s="84"/>
      <c r="K93" s="94">
        <v>645.27654403400004</v>
      </c>
      <c r="L93" s="95">
        <v>4.5184558092526767E-4</v>
      </c>
      <c r="M93" s="95">
        <f t="shared" si="3"/>
        <v>5.3636581928819963E-3</v>
      </c>
      <c r="N93" s="95">
        <f>K93/'סכום נכסי הקרן'!$C$42</f>
        <v>4.9355040094415043E-4</v>
      </c>
    </row>
    <row r="94" spans="2:14">
      <c r="B94" s="87" t="s">
        <v>1821</v>
      </c>
      <c r="C94" s="84" t="s">
        <v>1822</v>
      </c>
      <c r="D94" s="97" t="s">
        <v>135</v>
      </c>
      <c r="E94" s="84"/>
      <c r="F94" s="97" t="s">
        <v>1697</v>
      </c>
      <c r="G94" s="97" t="s">
        <v>175</v>
      </c>
      <c r="H94" s="94">
        <v>3244.4898209999997</v>
      </c>
      <c r="I94" s="96">
        <v>7077</v>
      </c>
      <c r="J94" s="84"/>
      <c r="K94" s="94">
        <v>799.51088022800002</v>
      </c>
      <c r="L94" s="95">
        <v>7.3998416960321595E-5</v>
      </c>
      <c r="M94" s="95">
        <f t="shared" si="3"/>
        <v>6.6456825723503372E-3</v>
      </c>
      <c r="N94" s="95">
        <f>K94/'סכום נכסי הקרן'!$C$42</f>
        <v>6.1151907526170424E-4</v>
      </c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2:7">
      <c r="D97" s="1"/>
      <c r="E97" s="1"/>
      <c r="F97" s="1"/>
      <c r="G97" s="1"/>
    </row>
    <row r="98" spans="2:7">
      <c r="B98" s="99" t="s">
        <v>268</v>
      </c>
      <c r="D98" s="1"/>
      <c r="E98" s="1"/>
      <c r="F98" s="1"/>
      <c r="G98" s="1"/>
    </row>
    <row r="99" spans="2:7">
      <c r="B99" s="99" t="s">
        <v>124</v>
      </c>
      <c r="D99" s="1"/>
      <c r="E99" s="1"/>
      <c r="F99" s="1"/>
      <c r="G99" s="1"/>
    </row>
    <row r="100" spans="2:7">
      <c r="B100" s="99" t="s">
        <v>250</v>
      </c>
      <c r="D100" s="1"/>
      <c r="E100" s="1"/>
      <c r="F100" s="1"/>
      <c r="G100" s="1"/>
    </row>
    <row r="101" spans="2:7">
      <c r="B101" s="99" t="s">
        <v>258</v>
      </c>
      <c r="D101" s="1"/>
      <c r="E101" s="1"/>
      <c r="F101" s="1"/>
      <c r="G101" s="1"/>
    </row>
    <row r="102" spans="2:7">
      <c r="B102" s="99" t="s">
        <v>266</v>
      </c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K1:AF1048576 AH1:XFD1048576 AG1:AG43 B45:B97 B99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3" workbookViewId="0">
      <selection activeCell="N38" sqref="N38"/>
    </sheetView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191</v>
      </c>
      <c r="C1" s="78" t="s" vm="1">
        <v>269</v>
      </c>
    </row>
    <row r="2" spans="2:65">
      <c r="B2" s="57" t="s">
        <v>190</v>
      </c>
      <c r="C2" s="78" t="s">
        <v>270</v>
      </c>
    </row>
    <row r="3" spans="2:65">
      <c r="B3" s="57" t="s">
        <v>192</v>
      </c>
      <c r="C3" s="78" t="s">
        <v>271</v>
      </c>
    </row>
    <row r="4" spans="2:65">
      <c r="B4" s="57" t="s">
        <v>193</v>
      </c>
      <c r="C4" s="78">
        <v>8802</v>
      </c>
    </row>
    <row r="6" spans="2:65" ht="26.25" customHeight="1">
      <c r="B6" s="164" t="s">
        <v>221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5" ht="26.25" customHeight="1">
      <c r="B7" s="164" t="s">
        <v>103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M7" s="3"/>
    </row>
    <row r="8" spans="2:65" s="3" customFormat="1" ht="78.75">
      <c r="B8" s="23" t="s">
        <v>127</v>
      </c>
      <c r="C8" s="31" t="s">
        <v>49</v>
      </c>
      <c r="D8" s="31" t="s">
        <v>131</v>
      </c>
      <c r="E8" s="31" t="s">
        <v>129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252</v>
      </c>
      <c r="K8" s="31" t="s">
        <v>251</v>
      </c>
      <c r="L8" s="31" t="s">
        <v>67</v>
      </c>
      <c r="M8" s="31" t="s">
        <v>64</v>
      </c>
      <c r="N8" s="31" t="s">
        <v>194</v>
      </c>
      <c r="O8" s="21" t="s">
        <v>196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259</v>
      </c>
      <c r="K9" s="33"/>
      <c r="L9" s="33" t="s">
        <v>255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43364.957516179995</v>
      </c>
      <c r="M11" s="80"/>
      <c r="N11" s="89">
        <f>L11/$L$11</f>
        <v>1</v>
      </c>
      <c r="O11" s="89">
        <f>L11/'סכום נכסי הקרן'!$C$42</f>
        <v>3.3168402550688349E-2</v>
      </c>
      <c r="P11" s="5"/>
      <c r="BG11" s="1"/>
      <c r="BH11" s="3"/>
      <c r="BI11" s="1"/>
      <c r="BM11" s="1"/>
    </row>
    <row r="12" spans="2:65" s="4" customFormat="1" ht="18" customHeight="1">
      <c r="B12" s="81" t="s">
        <v>245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43364.957516180009</v>
      </c>
      <c r="M12" s="82"/>
      <c r="N12" s="92">
        <f t="shared" ref="N12:N31" si="0">L12/$L$11</f>
        <v>1.0000000000000004</v>
      </c>
      <c r="O12" s="92">
        <f>L12/'סכום נכסי הקרן'!$C$42</f>
        <v>3.3168402550688356E-2</v>
      </c>
      <c r="P12" s="5"/>
      <c r="BG12" s="1"/>
      <c r="BH12" s="3"/>
      <c r="BI12" s="1"/>
      <c r="BM12" s="1"/>
    </row>
    <row r="13" spans="2:65">
      <c r="B13" s="102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28554.878865126</v>
      </c>
      <c r="M13" s="82"/>
      <c r="N13" s="92">
        <f t="shared" si="0"/>
        <v>0.65847819300807164</v>
      </c>
      <c r="O13" s="92">
        <f>L13/'סכום נכסי הקרן'!$C$42</f>
        <v>2.1840669776541578E-2</v>
      </c>
      <c r="BH13" s="3"/>
    </row>
    <row r="14" spans="2:65" ht="20.25">
      <c r="B14" s="87" t="s">
        <v>1823</v>
      </c>
      <c r="C14" s="84" t="s">
        <v>1824</v>
      </c>
      <c r="D14" s="97" t="s">
        <v>30</v>
      </c>
      <c r="E14" s="84"/>
      <c r="F14" s="97" t="s">
        <v>1697</v>
      </c>
      <c r="G14" s="84" t="s">
        <v>1825</v>
      </c>
      <c r="H14" s="84" t="s">
        <v>951</v>
      </c>
      <c r="I14" s="97" t="s">
        <v>178</v>
      </c>
      <c r="J14" s="94">
        <v>461.44468999999992</v>
      </c>
      <c r="K14" s="96">
        <v>114077</v>
      </c>
      <c r="L14" s="94">
        <v>2253.0016682599999</v>
      </c>
      <c r="M14" s="95">
        <v>1.0317229452032196E-3</v>
      </c>
      <c r="N14" s="95">
        <f t="shared" si="0"/>
        <v>5.1954430427364709E-2</v>
      </c>
      <c r="O14" s="95">
        <f>L14/'סכום נכסי הקרן'!$C$42</f>
        <v>1.7232454627065638E-3</v>
      </c>
      <c r="BH14" s="4"/>
    </row>
    <row r="15" spans="2:65">
      <c r="B15" s="87" t="s">
        <v>1826</v>
      </c>
      <c r="C15" s="84" t="s">
        <v>1827</v>
      </c>
      <c r="D15" s="97" t="s">
        <v>30</v>
      </c>
      <c r="E15" s="84"/>
      <c r="F15" s="97" t="s">
        <v>1697</v>
      </c>
      <c r="G15" s="84" t="s">
        <v>975</v>
      </c>
      <c r="H15" s="84" t="s">
        <v>951</v>
      </c>
      <c r="I15" s="97" t="s">
        <v>175</v>
      </c>
      <c r="J15" s="94">
        <v>3025.6465419999995</v>
      </c>
      <c r="K15" s="96">
        <v>12362</v>
      </c>
      <c r="L15" s="94">
        <v>1302.3739445729998</v>
      </c>
      <c r="M15" s="95">
        <v>7.216941885506247E-4</v>
      </c>
      <c r="N15" s="95">
        <f t="shared" si="0"/>
        <v>3.0032865686241434E-2</v>
      </c>
      <c r="O15" s="95">
        <f>L15/'סכום נכסי הקרן'!$C$42</f>
        <v>9.9614217883201082E-4</v>
      </c>
    </row>
    <row r="16" spans="2:65">
      <c r="B16" s="87" t="s">
        <v>1828</v>
      </c>
      <c r="C16" s="84" t="s">
        <v>1829</v>
      </c>
      <c r="D16" s="97" t="s">
        <v>30</v>
      </c>
      <c r="E16" s="84"/>
      <c r="F16" s="97" t="s">
        <v>1697</v>
      </c>
      <c r="G16" s="84" t="s">
        <v>950</v>
      </c>
      <c r="H16" s="84" t="s">
        <v>951</v>
      </c>
      <c r="I16" s="97" t="s">
        <v>175</v>
      </c>
      <c r="J16" s="94">
        <v>575.1418369999999</v>
      </c>
      <c r="K16" s="96">
        <v>100507</v>
      </c>
      <c r="L16" s="94">
        <v>2012.7972105959996</v>
      </c>
      <c r="M16" s="95">
        <v>8.5993438958791826E-4</v>
      </c>
      <c r="N16" s="95">
        <f t="shared" si="0"/>
        <v>4.6415293035742058E-2</v>
      </c>
      <c r="O16" s="95">
        <f>L16/'סכום נכסי הקרן'!$C$42</f>
        <v>1.539521123917654E-3</v>
      </c>
    </row>
    <row r="17" spans="2:15">
      <c r="B17" s="87" t="s">
        <v>1830</v>
      </c>
      <c r="C17" s="84" t="s">
        <v>1831</v>
      </c>
      <c r="D17" s="97" t="s">
        <v>30</v>
      </c>
      <c r="E17" s="84"/>
      <c r="F17" s="97" t="s">
        <v>1697</v>
      </c>
      <c r="G17" s="84" t="s">
        <v>1086</v>
      </c>
      <c r="H17" s="84" t="s">
        <v>951</v>
      </c>
      <c r="I17" s="97" t="s">
        <v>175</v>
      </c>
      <c r="J17" s="94">
        <v>25.422739999999997</v>
      </c>
      <c r="K17" s="96">
        <v>1045158</v>
      </c>
      <c r="L17" s="94">
        <v>925.19411102599986</v>
      </c>
      <c r="M17" s="95">
        <v>1.8231910560785817E-4</v>
      </c>
      <c r="N17" s="95">
        <f t="shared" si="0"/>
        <v>2.1335063240423991E-2</v>
      </c>
      <c r="O17" s="95">
        <f>L17/'סכום נכסי הקרן'!$C$42</f>
        <v>7.0764996600277622E-4</v>
      </c>
    </row>
    <row r="18" spans="2:15">
      <c r="B18" s="87" t="s">
        <v>1832</v>
      </c>
      <c r="C18" s="84" t="s">
        <v>1833</v>
      </c>
      <c r="D18" s="97" t="s">
        <v>30</v>
      </c>
      <c r="E18" s="84"/>
      <c r="F18" s="97" t="s">
        <v>1697</v>
      </c>
      <c r="G18" s="84" t="s">
        <v>1086</v>
      </c>
      <c r="H18" s="84" t="s">
        <v>951</v>
      </c>
      <c r="I18" s="97" t="s">
        <v>177</v>
      </c>
      <c r="J18" s="94">
        <v>334.499033</v>
      </c>
      <c r="K18" s="96">
        <v>99582</v>
      </c>
      <c r="L18" s="94">
        <v>1267.4486484229997</v>
      </c>
      <c r="M18" s="95">
        <v>1.2289237090735265E-3</v>
      </c>
      <c r="N18" s="95">
        <f t="shared" si="0"/>
        <v>2.9227485071329752E-2</v>
      </c>
      <c r="O18" s="95">
        <f>L18/'סכום נכסי הקרן'!$C$42</f>
        <v>9.6942899039009929E-4</v>
      </c>
    </row>
    <row r="19" spans="2:15">
      <c r="B19" s="87" t="s">
        <v>1834</v>
      </c>
      <c r="C19" s="84" t="s">
        <v>1835</v>
      </c>
      <c r="D19" s="97" t="s">
        <v>30</v>
      </c>
      <c r="E19" s="84"/>
      <c r="F19" s="97" t="s">
        <v>1697</v>
      </c>
      <c r="G19" s="84" t="s">
        <v>1086</v>
      </c>
      <c r="H19" s="84" t="s">
        <v>951</v>
      </c>
      <c r="I19" s="97" t="s">
        <v>175</v>
      </c>
      <c r="J19" s="94">
        <v>185.47359900000001</v>
      </c>
      <c r="K19" s="96">
        <v>193163.11</v>
      </c>
      <c r="L19" s="94">
        <v>1247.4842013959999</v>
      </c>
      <c r="M19" s="95">
        <v>7.2844896515656299E-4</v>
      </c>
      <c r="N19" s="95">
        <f t="shared" si="0"/>
        <v>2.8767103044677222E-2</v>
      </c>
      <c r="O19" s="95">
        <f>L19/'סכום נכסי הקרן'!$C$42</f>
        <v>9.5415885400298647E-4</v>
      </c>
    </row>
    <row r="20" spans="2:15">
      <c r="B20" s="87" t="s">
        <v>1836</v>
      </c>
      <c r="C20" s="84" t="s">
        <v>1837</v>
      </c>
      <c r="D20" s="97" t="s">
        <v>30</v>
      </c>
      <c r="E20" s="84"/>
      <c r="F20" s="97" t="s">
        <v>1697</v>
      </c>
      <c r="G20" s="84" t="s">
        <v>1124</v>
      </c>
      <c r="H20" s="84" t="s">
        <v>951</v>
      </c>
      <c r="I20" s="97" t="s">
        <v>177</v>
      </c>
      <c r="J20" s="94">
        <v>4.8999999999999992E-5</v>
      </c>
      <c r="K20" s="96">
        <v>26295</v>
      </c>
      <c r="L20" s="94">
        <v>4.4557999999999996E-5</v>
      </c>
      <c r="M20" s="95">
        <v>4.0359818223121406E-12</v>
      </c>
      <c r="N20" s="95">
        <f t="shared" si="0"/>
        <v>1.0275116719156214E-9</v>
      </c>
      <c r="O20" s="95">
        <f>L20/'סכום נכסי הקרן'!$C$42</f>
        <v>3.408092075962814E-11</v>
      </c>
    </row>
    <row r="21" spans="2:15">
      <c r="B21" s="87" t="s">
        <v>1838</v>
      </c>
      <c r="C21" s="84" t="s">
        <v>1839</v>
      </c>
      <c r="D21" s="97" t="s">
        <v>30</v>
      </c>
      <c r="E21" s="84"/>
      <c r="F21" s="97" t="s">
        <v>1697</v>
      </c>
      <c r="G21" s="84" t="s">
        <v>1146</v>
      </c>
      <c r="H21" s="84" t="s">
        <v>951</v>
      </c>
      <c r="I21" s="97" t="s">
        <v>175</v>
      </c>
      <c r="J21" s="94">
        <v>22224.996255999995</v>
      </c>
      <c r="K21" s="96">
        <v>1732</v>
      </c>
      <c r="L21" s="94">
        <v>1340.3504090599997</v>
      </c>
      <c r="M21" s="95">
        <v>2.2977638240089947E-4</v>
      </c>
      <c r="N21" s="95">
        <f t="shared" si="0"/>
        <v>3.0908606530051334E-2</v>
      </c>
      <c r="O21" s="95">
        <f>L21/'סכום נכסי הקרן'!$C$42</f>
        <v>1.0251891036695772E-3</v>
      </c>
    </row>
    <row r="22" spans="2:15">
      <c r="B22" s="87" t="s">
        <v>1840</v>
      </c>
      <c r="C22" s="84" t="s">
        <v>1841</v>
      </c>
      <c r="D22" s="97" t="s">
        <v>30</v>
      </c>
      <c r="E22" s="84"/>
      <c r="F22" s="97" t="s">
        <v>1697</v>
      </c>
      <c r="G22" s="84" t="s">
        <v>1165</v>
      </c>
      <c r="H22" s="84" t="s">
        <v>980</v>
      </c>
      <c r="I22" s="97" t="s">
        <v>177</v>
      </c>
      <c r="J22" s="94">
        <v>0.84298499999999987</v>
      </c>
      <c r="K22" s="96">
        <v>19230.310000000001</v>
      </c>
      <c r="L22" s="94">
        <v>0.61682723099999992</v>
      </c>
      <c r="M22" s="95">
        <v>1.0997874053065762E-7</v>
      </c>
      <c r="N22" s="95">
        <f t="shared" si="0"/>
        <v>1.4224093976567466E-5</v>
      </c>
      <c r="O22" s="95">
        <f>L22/'סכום נכסי הקרן'!$C$42</f>
        <v>4.7179047493361109E-7</v>
      </c>
    </row>
    <row r="23" spans="2:15">
      <c r="B23" s="87" t="s">
        <v>1842</v>
      </c>
      <c r="C23" s="84" t="s">
        <v>1843</v>
      </c>
      <c r="D23" s="97" t="s">
        <v>30</v>
      </c>
      <c r="E23" s="84"/>
      <c r="F23" s="97" t="s">
        <v>1697</v>
      </c>
      <c r="G23" s="84" t="s">
        <v>1168</v>
      </c>
      <c r="H23" s="84" t="s">
        <v>956</v>
      </c>
      <c r="I23" s="97" t="s">
        <v>175</v>
      </c>
      <c r="J23" s="94">
        <v>399.35342099999997</v>
      </c>
      <c r="K23" s="96">
        <v>132894</v>
      </c>
      <c r="L23" s="94">
        <v>1847.9555580649994</v>
      </c>
      <c r="M23" s="95">
        <v>9.2346352214382998E-5</v>
      </c>
      <c r="N23" s="95">
        <f t="shared" si="0"/>
        <v>4.2614029020448245E-2</v>
      </c>
      <c r="O23" s="95">
        <f>L23/'סכום נכסי הקרן'!$C$42</f>
        <v>1.4134392688569426E-3</v>
      </c>
    </row>
    <row r="24" spans="2:15">
      <c r="B24" s="87" t="s">
        <v>1844</v>
      </c>
      <c r="C24" s="84" t="s">
        <v>1845</v>
      </c>
      <c r="D24" s="97" t="s">
        <v>30</v>
      </c>
      <c r="E24" s="84"/>
      <c r="F24" s="97" t="s">
        <v>1697</v>
      </c>
      <c r="G24" s="84" t="s">
        <v>1168</v>
      </c>
      <c r="H24" s="84" t="s">
        <v>951</v>
      </c>
      <c r="I24" s="97" t="s">
        <v>175</v>
      </c>
      <c r="J24" s="94">
        <v>29.495833999999995</v>
      </c>
      <c r="K24" s="96">
        <v>1182248</v>
      </c>
      <c r="L24" s="94">
        <v>1214.2218285279998</v>
      </c>
      <c r="M24" s="95">
        <v>1.2584890571521547E-4</v>
      </c>
      <c r="N24" s="95">
        <f t="shared" si="0"/>
        <v>2.800006959709251E-2</v>
      </c>
      <c r="O24" s="95">
        <f>L24/'סכום נכסי הקרן'!$C$42</f>
        <v>9.2871757984365445E-4</v>
      </c>
    </row>
    <row r="25" spans="2:15">
      <c r="B25" s="87" t="s">
        <v>1846</v>
      </c>
      <c r="C25" s="84" t="s">
        <v>1847</v>
      </c>
      <c r="D25" s="97" t="s">
        <v>30</v>
      </c>
      <c r="E25" s="84"/>
      <c r="F25" s="97" t="s">
        <v>1697</v>
      </c>
      <c r="G25" s="84" t="s">
        <v>1848</v>
      </c>
      <c r="H25" s="84" t="s">
        <v>951</v>
      </c>
      <c r="I25" s="97" t="s">
        <v>177</v>
      </c>
      <c r="J25" s="94">
        <v>2371.5884449999994</v>
      </c>
      <c r="K25" s="96">
        <v>15124</v>
      </c>
      <c r="L25" s="94">
        <v>1364.7737364769996</v>
      </c>
      <c r="M25" s="95">
        <v>7.6990865130365343E-5</v>
      </c>
      <c r="N25" s="95">
        <f t="shared" si="0"/>
        <v>3.1471810757978627E-2</v>
      </c>
      <c r="O25" s="95">
        <f>L25/'סכום נכסי הקרן'!$C$42</f>
        <v>1.0438696882197191E-3</v>
      </c>
    </row>
    <row r="26" spans="2:15">
      <c r="B26" s="87" t="s">
        <v>1849</v>
      </c>
      <c r="C26" s="84" t="s">
        <v>1850</v>
      </c>
      <c r="D26" s="97" t="s">
        <v>30</v>
      </c>
      <c r="E26" s="84"/>
      <c r="F26" s="97" t="s">
        <v>1697</v>
      </c>
      <c r="G26" s="84" t="s">
        <v>1848</v>
      </c>
      <c r="H26" s="84" t="s">
        <v>951</v>
      </c>
      <c r="I26" s="97" t="s">
        <v>175</v>
      </c>
      <c r="J26" s="94">
        <v>31594.890412999997</v>
      </c>
      <c r="K26" s="96">
        <v>1408</v>
      </c>
      <c r="L26" s="94">
        <v>1548.9887905259998</v>
      </c>
      <c r="M26" s="95">
        <v>1.370772324287727E-4</v>
      </c>
      <c r="N26" s="95">
        <f t="shared" si="0"/>
        <v>3.5719827234883213E-2</v>
      </c>
      <c r="O26" s="95">
        <f>L26/'סכום נכסי הקרן'!$C$42</f>
        <v>1.1847696087676474E-3</v>
      </c>
    </row>
    <row r="27" spans="2:15">
      <c r="B27" s="87" t="s">
        <v>1851</v>
      </c>
      <c r="C27" s="84" t="s">
        <v>1852</v>
      </c>
      <c r="D27" s="97" t="s">
        <v>30</v>
      </c>
      <c r="E27" s="84"/>
      <c r="F27" s="97" t="s">
        <v>1697</v>
      </c>
      <c r="G27" s="84" t="s">
        <v>1848</v>
      </c>
      <c r="H27" s="84" t="s">
        <v>951</v>
      </c>
      <c r="I27" s="97" t="s">
        <v>175</v>
      </c>
      <c r="J27" s="94">
        <v>3822.0070099999994</v>
      </c>
      <c r="K27" s="96">
        <v>12942</v>
      </c>
      <c r="L27" s="94">
        <v>1722.3509274679998</v>
      </c>
      <c r="M27" s="95">
        <v>4.9783577433594201E-4</v>
      </c>
      <c r="N27" s="95">
        <f t="shared" si="0"/>
        <v>3.9717574422282548E-2</v>
      </c>
      <c r="O27" s="95">
        <f>L27/'סכום נכסי הקרן'!$C$42</f>
        <v>1.3173684967751906E-3</v>
      </c>
    </row>
    <row r="28" spans="2:15">
      <c r="B28" s="87" t="s">
        <v>1853</v>
      </c>
      <c r="C28" s="84" t="s">
        <v>1854</v>
      </c>
      <c r="D28" s="97" t="s">
        <v>30</v>
      </c>
      <c r="E28" s="84"/>
      <c r="F28" s="97" t="s">
        <v>1697</v>
      </c>
      <c r="G28" s="84" t="s">
        <v>1848</v>
      </c>
      <c r="H28" s="84" t="s">
        <v>951</v>
      </c>
      <c r="I28" s="97" t="s">
        <v>177</v>
      </c>
      <c r="J28" s="94">
        <v>342.02987099999996</v>
      </c>
      <c r="K28" s="96">
        <v>194229</v>
      </c>
      <c r="L28" s="94">
        <v>2527.7421586619998</v>
      </c>
      <c r="M28" s="95">
        <v>1.1922346183152459E-3</v>
      </c>
      <c r="N28" s="95">
        <f t="shared" si="0"/>
        <v>5.8289971982997298E-2</v>
      </c>
      <c r="O28" s="95">
        <f>L28/'סכום נכסי הקרן'!$C$42</f>
        <v>1.9333852554003998E-3</v>
      </c>
    </row>
    <row r="29" spans="2:15">
      <c r="B29" s="87" t="s">
        <v>1855</v>
      </c>
      <c r="C29" s="84" t="s">
        <v>1856</v>
      </c>
      <c r="D29" s="97" t="s">
        <v>30</v>
      </c>
      <c r="E29" s="84"/>
      <c r="F29" s="97" t="s">
        <v>1697</v>
      </c>
      <c r="G29" s="84" t="s">
        <v>1848</v>
      </c>
      <c r="H29" s="84" t="s">
        <v>951</v>
      </c>
      <c r="I29" s="97" t="s">
        <v>175</v>
      </c>
      <c r="J29" s="94">
        <v>1487.7213359999996</v>
      </c>
      <c r="K29" s="96">
        <v>31040.59</v>
      </c>
      <c r="L29" s="94">
        <v>1607.9788264779997</v>
      </c>
      <c r="M29" s="95">
        <v>1.0068670985326211E-4</v>
      </c>
      <c r="N29" s="95">
        <f t="shared" si="0"/>
        <v>3.7080143013585178E-2</v>
      </c>
      <c r="O29" s="95">
        <f>L29/'סכום נכסי הקרן'!$C$42</f>
        <v>1.2298891101116872E-3</v>
      </c>
    </row>
    <row r="30" spans="2:15">
      <c r="B30" s="87" t="s">
        <v>1857</v>
      </c>
      <c r="C30" s="84" t="s">
        <v>1858</v>
      </c>
      <c r="D30" s="97" t="s">
        <v>30</v>
      </c>
      <c r="E30" s="84"/>
      <c r="F30" s="97" t="s">
        <v>1697</v>
      </c>
      <c r="G30" s="84" t="s">
        <v>1848</v>
      </c>
      <c r="H30" s="84" t="s">
        <v>951</v>
      </c>
      <c r="I30" s="97" t="s">
        <v>177</v>
      </c>
      <c r="J30" s="94">
        <v>4667.420811</v>
      </c>
      <c r="K30" s="96">
        <v>9794</v>
      </c>
      <c r="L30" s="94">
        <v>1739.3689815349999</v>
      </c>
      <c r="M30" s="95">
        <v>1.347082549848808E-4</v>
      </c>
      <c r="N30" s="95">
        <f t="shared" si="0"/>
        <v>4.0110012350087515E-2</v>
      </c>
      <c r="O30" s="95">
        <f>L30/'סכום נכסי הקרן'!$C$42</f>
        <v>1.3303850359407837E-3</v>
      </c>
    </row>
    <row r="31" spans="2:15">
      <c r="B31" s="87" t="s">
        <v>1859</v>
      </c>
      <c r="C31" s="84" t="s">
        <v>1860</v>
      </c>
      <c r="D31" s="97" t="s">
        <v>30</v>
      </c>
      <c r="E31" s="84"/>
      <c r="F31" s="97" t="s">
        <v>1697</v>
      </c>
      <c r="G31" s="84" t="s">
        <v>1177</v>
      </c>
      <c r="H31" s="84"/>
      <c r="I31" s="97" t="s">
        <v>178</v>
      </c>
      <c r="J31" s="94">
        <v>6653.9503369999993</v>
      </c>
      <c r="K31" s="96">
        <v>16265.48</v>
      </c>
      <c r="L31" s="94">
        <v>4632.2309922639988</v>
      </c>
      <c r="M31" s="95">
        <v>4.8533496000419084E-3</v>
      </c>
      <c r="N31" s="95">
        <f t="shared" si="0"/>
        <v>0.10681968247139771</v>
      </c>
      <c r="O31" s="95">
        <f>L31/'סכום נכסי הקרן'!$C$42</f>
        <v>3.5430382285480269E-3</v>
      </c>
    </row>
    <row r="32" spans="2:15">
      <c r="B32" s="83"/>
      <c r="C32" s="84"/>
      <c r="D32" s="84"/>
      <c r="E32" s="84"/>
      <c r="F32" s="84"/>
      <c r="G32" s="84"/>
      <c r="H32" s="84"/>
      <c r="I32" s="84"/>
      <c r="J32" s="94"/>
      <c r="K32" s="96"/>
      <c r="L32" s="84"/>
      <c r="M32" s="84"/>
      <c r="N32" s="95"/>
      <c r="O32" s="84"/>
    </row>
    <row r="33" spans="2:59">
      <c r="B33" s="102" t="s">
        <v>263</v>
      </c>
      <c r="C33" s="82"/>
      <c r="D33" s="82"/>
      <c r="E33" s="82"/>
      <c r="F33" s="82"/>
      <c r="G33" s="82"/>
      <c r="H33" s="82"/>
      <c r="I33" s="82"/>
      <c r="J33" s="91"/>
      <c r="K33" s="93"/>
      <c r="L33" s="91">
        <v>701.50699680999981</v>
      </c>
      <c r="M33" s="82"/>
      <c r="N33" s="92">
        <f t="shared" ref="N33:N34" si="1">L33/$L$11</f>
        <v>1.6176817342626451E-2</v>
      </c>
      <c r="O33" s="92">
        <f>L33/'סכום נכסי הקרן'!$C$42</f>
        <v>5.3655918960919069E-4</v>
      </c>
    </row>
    <row r="34" spans="2:59">
      <c r="B34" s="87" t="s">
        <v>1861</v>
      </c>
      <c r="C34" s="84" t="s">
        <v>1862</v>
      </c>
      <c r="D34" s="97" t="s">
        <v>30</v>
      </c>
      <c r="E34" s="84"/>
      <c r="F34" s="97" t="s">
        <v>1697</v>
      </c>
      <c r="G34" s="84" t="s">
        <v>991</v>
      </c>
      <c r="H34" s="84" t="s">
        <v>956</v>
      </c>
      <c r="I34" s="97" t="s">
        <v>175</v>
      </c>
      <c r="J34" s="94">
        <v>21251.760036999996</v>
      </c>
      <c r="K34" s="96">
        <v>948</v>
      </c>
      <c r="L34" s="94">
        <v>701.50699680999981</v>
      </c>
      <c r="M34" s="95">
        <v>6.650548821965344E-5</v>
      </c>
      <c r="N34" s="95">
        <f t="shared" si="1"/>
        <v>1.6176817342626451E-2</v>
      </c>
      <c r="O34" s="95">
        <f>L34/'סכום נכסי הקרן'!$C$42</f>
        <v>5.3655918960919069E-4</v>
      </c>
    </row>
    <row r="35" spans="2:59">
      <c r="B35" s="83"/>
      <c r="C35" s="84"/>
      <c r="D35" s="84"/>
      <c r="E35" s="84"/>
      <c r="F35" s="84"/>
      <c r="G35" s="84"/>
      <c r="H35" s="84"/>
      <c r="I35" s="84"/>
      <c r="J35" s="94"/>
      <c r="K35" s="96"/>
      <c r="L35" s="84"/>
      <c r="M35" s="84"/>
      <c r="N35" s="95"/>
      <c r="O35" s="84"/>
    </row>
    <row r="36" spans="2:59">
      <c r="B36" s="102" t="s">
        <v>32</v>
      </c>
      <c r="C36" s="82"/>
      <c r="D36" s="82"/>
      <c r="E36" s="82"/>
      <c r="F36" s="82"/>
      <c r="G36" s="82"/>
      <c r="H36" s="82"/>
      <c r="I36" s="82"/>
      <c r="J36" s="91"/>
      <c r="K36" s="93"/>
      <c r="L36" s="91">
        <v>14108.571654243997</v>
      </c>
      <c r="M36" s="82"/>
      <c r="N36" s="92">
        <f t="shared" ref="N36:N42" si="2">L36/$L$11</f>
        <v>0.32534498964930192</v>
      </c>
      <c r="O36" s="92">
        <f>L36/'סכום נכסי הקרן'!$C$42</f>
        <v>1.0791173584537579E-2</v>
      </c>
    </row>
    <row r="37" spans="2:59" ht="20.25">
      <c r="B37" s="87" t="s">
        <v>1863</v>
      </c>
      <c r="C37" s="84" t="s">
        <v>1864</v>
      </c>
      <c r="D37" s="97" t="s">
        <v>149</v>
      </c>
      <c r="E37" s="84"/>
      <c r="F37" s="97" t="s">
        <v>1671</v>
      </c>
      <c r="G37" s="84" t="s">
        <v>1177</v>
      </c>
      <c r="H37" s="84"/>
      <c r="I37" s="97" t="s">
        <v>177</v>
      </c>
      <c r="J37" s="94">
        <v>5101.1679489999988</v>
      </c>
      <c r="K37" s="96">
        <v>2857</v>
      </c>
      <c r="L37" s="94">
        <v>554.54210156199986</v>
      </c>
      <c r="M37" s="95">
        <v>4.2910071724895006E-5</v>
      </c>
      <c r="N37" s="95">
        <f t="shared" si="2"/>
        <v>1.2787793032083414E-2</v>
      </c>
      <c r="O37" s="95">
        <f>L37/'סכום נכסי הקרן'!$C$42</f>
        <v>4.2415066702303022E-4</v>
      </c>
      <c r="BG37" s="4"/>
    </row>
    <row r="38" spans="2:59">
      <c r="B38" s="87" t="s">
        <v>1865</v>
      </c>
      <c r="C38" s="84" t="s">
        <v>1866</v>
      </c>
      <c r="D38" s="97" t="s">
        <v>149</v>
      </c>
      <c r="E38" s="84"/>
      <c r="F38" s="97" t="s">
        <v>1671</v>
      </c>
      <c r="G38" s="84" t="s">
        <v>1177</v>
      </c>
      <c r="H38" s="84"/>
      <c r="I38" s="97" t="s">
        <v>185</v>
      </c>
      <c r="J38" s="94">
        <v>19714.751099999998</v>
      </c>
      <c r="K38" s="96">
        <v>1314</v>
      </c>
      <c r="L38" s="94">
        <v>836.2193054779998</v>
      </c>
      <c r="M38" s="95">
        <v>1.2525084881016295E-4</v>
      </c>
      <c r="N38" s="95">
        <f t="shared" si="2"/>
        <v>1.928329585393912E-2</v>
      </c>
      <c r="O38" s="95">
        <f>L38/'סכום נכסי הקרן'!$C$42</f>
        <v>6.3959611938747233E-4</v>
      </c>
      <c r="BG38" s="3"/>
    </row>
    <row r="39" spans="2:59">
      <c r="B39" s="87" t="s">
        <v>1867</v>
      </c>
      <c r="C39" s="84" t="s">
        <v>1868</v>
      </c>
      <c r="D39" s="97" t="s">
        <v>30</v>
      </c>
      <c r="E39" s="84"/>
      <c r="F39" s="97" t="s">
        <v>1671</v>
      </c>
      <c r="G39" s="84" t="s">
        <v>1177</v>
      </c>
      <c r="H39" s="84"/>
      <c r="I39" s="97" t="s">
        <v>177</v>
      </c>
      <c r="J39" s="94">
        <v>439.75245899999993</v>
      </c>
      <c r="K39" s="96">
        <v>29935</v>
      </c>
      <c r="L39" s="94">
        <v>500.88981383699996</v>
      </c>
      <c r="M39" s="95">
        <v>9.4290491803436063E-5</v>
      </c>
      <c r="N39" s="95">
        <f t="shared" si="2"/>
        <v>1.1550566229659325E-2</v>
      </c>
      <c r="O39" s="95">
        <f>L39/'סכום נכסי הקרן'!$C$42</f>
        <v>3.8311383039372701E-4</v>
      </c>
    </row>
    <row r="40" spans="2:59">
      <c r="B40" s="87" t="s">
        <v>1869</v>
      </c>
      <c r="C40" s="84" t="s">
        <v>1870</v>
      </c>
      <c r="D40" s="97" t="s">
        <v>149</v>
      </c>
      <c r="E40" s="84"/>
      <c r="F40" s="97" t="s">
        <v>1671</v>
      </c>
      <c r="G40" s="84" t="s">
        <v>1177</v>
      </c>
      <c r="H40" s="84"/>
      <c r="I40" s="97" t="s">
        <v>175</v>
      </c>
      <c r="J40" s="94">
        <v>99085.838211999988</v>
      </c>
      <c r="K40" s="96">
        <v>1393.3</v>
      </c>
      <c r="L40" s="94">
        <v>4807.1203098039978</v>
      </c>
      <c r="M40" s="95">
        <v>1.2869634212005072E-4</v>
      </c>
      <c r="N40" s="95">
        <f t="shared" si="2"/>
        <v>0.11085264658706059</v>
      </c>
      <c r="O40" s="95">
        <f>L40/'סכום נכסי הקרן'!$C$42</f>
        <v>3.676805205808814E-3</v>
      </c>
    </row>
    <row r="41" spans="2:59">
      <c r="B41" s="87" t="s">
        <v>1871</v>
      </c>
      <c r="C41" s="84" t="s">
        <v>1872</v>
      </c>
      <c r="D41" s="97" t="s">
        <v>30</v>
      </c>
      <c r="E41" s="84"/>
      <c r="F41" s="97" t="s">
        <v>1671</v>
      </c>
      <c r="G41" s="84" t="s">
        <v>1177</v>
      </c>
      <c r="H41" s="84"/>
      <c r="I41" s="97" t="s">
        <v>185</v>
      </c>
      <c r="J41" s="94">
        <v>2572.3074799999995</v>
      </c>
      <c r="K41" s="96">
        <v>9922.5780000000013</v>
      </c>
      <c r="L41" s="94">
        <v>823.91219717999991</v>
      </c>
      <c r="M41" s="95">
        <v>5.8038303355099961E-4</v>
      </c>
      <c r="N41" s="95">
        <f t="shared" si="2"/>
        <v>1.8999492778762395E-2</v>
      </c>
      <c r="O41" s="95">
        <f>L41/'סכום נכסי הקרן'!$C$42</f>
        <v>6.3018282474488747E-4</v>
      </c>
    </row>
    <row r="42" spans="2:59">
      <c r="B42" s="87" t="s">
        <v>1873</v>
      </c>
      <c r="C42" s="84" t="s">
        <v>1874</v>
      </c>
      <c r="D42" s="97" t="s">
        <v>149</v>
      </c>
      <c r="E42" s="84"/>
      <c r="F42" s="97" t="s">
        <v>1671</v>
      </c>
      <c r="G42" s="84" t="s">
        <v>1177</v>
      </c>
      <c r="H42" s="84"/>
      <c r="I42" s="97" t="s">
        <v>175</v>
      </c>
      <c r="J42" s="94">
        <v>10384.081236</v>
      </c>
      <c r="K42" s="96">
        <v>18214.509999999998</v>
      </c>
      <c r="L42" s="94">
        <v>6585.8879263829995</v>
      </c>
      <c r="M42" s="95">
        <v>2.0713926103850826E-4</v>
      </c>
      <c r="N42" s="95">
        <f t="shared" si="2"/>
        <v>0.15187119516779704</v>
      </c>
      <c r="O42" s="95">
        <f>L42/'סכום נכסי הקרן'!$C$42</f>
        <v>5.0373249371796474E-3</v>
      </c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C45" s="1"/>
      <c r="D45" s="1"/>
      <c r="E45" s="1"/>
    </row>
    <row r="46" spans="2:59">
      <c r="B46" s="99" t="s">
        <v>268</v>
      </c>
      <c r="C46" s="1"/>
      <c r="D46" s="1"/>
      <c r="E46" s="1"/>
    </row>
    <row r="47" spans="2:59">
      <c r="B47" s="99" t="s">
        <v>124</v>
      </c>
      <c r="C47" s="1"/>
      <c r="D47" s="1"/>
      <c r="E47" s="1"/>
    </row>
    <row r="48" spans="2:59">
      <c r="B48" s="99" t="s">
        <v>250</v>
      </c>
      <c r="C48" s="1"/>
      <c r="D48" s="1"/>
      <c r="E48" s="1"/>
    </row>
    <row r="49" spans="2:5">
      <c r="B49" s="99" t="s">
        <v>258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D1:AF1048576 AH1:XFD1048576 AG1:AG37 B39:B45 B47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