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50" i="58" l="1"/>
  <c r="L49" i="58"/>
  <c r="L48" i="58"/>
  <c r="J48" i="58"/>
  <c r="J47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J19" i="58"/>
  <c r="L19" i="58" s="1"/>
  <c r="L17" i="58"/>
  <c r="L16" i="58"/>
  <c r="L15" i="58"/>
  <c r="L14" i="58"/>
  <c r="L13" i="58"/>
  <c r="J12" i="58"/>
  <c r="L12" i="58" s="1"/>
  <c r="J11" i="58" l="1"/>
  <c r="L47" i="58"/>
  <c r="L124" i="62"/>
  <c r="L151" i="62"/>
  <c r="L11" i="58" l="1"/>
  <c r="J10" i="58"/>
  <c r="J12" i="81"/>
  <c r="J11" i="81"/>
  <c r="J10" i="81"/>
  <c r="K17" i="58" l="1"/>
  <c r="K15" i="58"/>
  <c r="K13" i="58"/>
  <c r="K10" i="58"/>
  <c r="K48" i="58"/>
  <c r="K44" i="58"/>
  <c r="K40" i="58"/>
  <c r="K36" i="58"/>
  <c r="K32" i="58"/>
  <c r="K28" i="58"/>
  <c r="K24" i="58"/>
  <c r="K20" i="58"/>
  <c r="L10" i="58"/>
  <c r="K49" i="58"/>
  <c r="K45" i="58"/>
  <c r="K43" i="58"/>
  <c r="K41" i="58"/>
  <c r="K39" i="58"/>
  <c r="K37" i="58"/>
  <c r="K35" i="58"/>
  <c r="K33" i="58"/>
  <c r="K31" i="58"/>
  <c r="K29" i="58"/>
  <c r="K27" i="58"/>
  <c r="K25" i="58"/>
  <c r="K23" i="58"/>
  <c r="K21" i="58"/>
  <c r="K16" i="58"/>
  <c r="K14" i="58"/>
  <c r="K50" i="58"/>
  <c r="K42" i="58"/>
  <c r="K38" i="58"/>
  <c r="K34" i="58"/>
  <c r="K30" i="58"/>
  <c r="K26" i="58"/>
  <c r="K22" i="58"/>
  <c r="K12" i="58"/>
  <c r="K47" i="58"/>
  <c r="K19" i="58"/>
  <c r="K11" i="58"/>
  <c r="C22" i="84"/>
  <c r="C11" i="84"/>
  <c r="C10" i="84" l="1"/>
  <c r="C43" i="88" s="1"/>
  <c r="H19" i="80" l="1"/>
  <c r="H18" i="80"/>
  <c r="H17" i="80"/>
  <c r="H16" i="80"/>
  <c r="H14" i="80"/>
  <c r="H13" i="80"/>
  <c r="H12" i="80"/>
  <c r="H11" i="80"/>
  <c r="H10" i="80"/>
  <c r="O10" i="78"/>
  <c r="O11" i="78"/>
  <c r="O12" i="78"/>
  <c r="O29" i="78"/>
  <c r="P29" i="78" s="1"/>
  <c r="O105" i="78"/>
  <c r="P105" i="78" s="1"/>
  <c r="O106" i="78"/>
  <c r="P121" i="78"/>
  <c r="P120" i="78"/>
  <c r="P119" i="78"/>
  <c r="P118" i="78"/>
  <c r="P117" i="78"/>
  <c r="P116" i="78"/>
  <c r="P115" i="78"/>
  <c r="P114" i="78"/>
  <c r="P113" i="78"/>
  <c r="P112" i="78"/>
  <c r="P111" i="78"/>
  <c r="P110" i="78"/>
  <c r="P109" i="78"/>
  <c r="P108" i="78"/>
  <c r="P107" i="78"/>
  <c r="P106" i="78"/>
  <c r="P103" i="78"/>
  <c r="P102" i="78"/>
  <c r="P101" i="78"/>
  <c r="P100" i="78"/>
  <c r="P99" i="78"/>
  <c r="P98" i="78"/>
  <c r="P97" i="78"/>
  <c r="P96" i="78"/>
  <c r="P95" i="78"/>
  <c r="P94" i="78"/>
  <c r="P93" i="78"/>
  <c r="P92" i="78"/>
  <c r="P91" i="78"/>
  <c r="P90" i="78"/>
  <c r="P89" i="78"/>
  <c r="P88" i="78"/>
  <c r="P87" i="78"/>
  <c r="P86" i="78"/>
  <c r="P85" i="78"/>
  <c r="P84" i="78"/>
  <c r="P83" i="78"/>
  <c r="P82" i="78"/>
  <c r="P81" i="78"/>
  <c r="P80" i="78"/>
  <c r="P79" i="78"/>
  <c r="P78" i="78"/>
  <c r="P77" i="78"/>
  <c r="P76" i="78"/>
  <c r="P75" i="78"/>
  <c r="P74" i="78"/>
  <c r="P73" i="78"/>
  <c r="P72" i="78"/>
  <c r="P71" i="78"/>
  <c r="P70" i="78"/>
  <c r="P69" i="78"/>
  <c r="P68" i="78"/>
  <c r="P67" i="78"/>
  <c r="P66" i="78"/>
  <c r="P65" i="78"/>
  <c r="P64" i="78"/>
  <c r="P63" i="78"/>
  <c r="P62" i="78"/>
  <c r="P61" i="78"/>
  <c r="P60" i="78"/>
  <c r="P59" i="78"/>
  <c r="P58" i="78"/>
  <c r="P57" i="78"/>
  <c r="P56" i="78"/>
  <c r="P55" i="78"/>
  <c r="P54" i="78"/>
  <c r="P53" i="78"/>
  <c r="P52" i="78"/>
  <c r="P51" i="78"/>
  <c r="P50" i="78"/>
  <c r="P49" i="78"/>
  <c r="P48" i="78"/>
  <c r="P47" i="78"/>
  <c r="P46" i="78"/>
  <c r="P45" i="78"/>
  <c r="P44" i="78"/>
  <c r="P43" i="78"/>
  <c r="P42" i="78"/>
  <c r="P41" i="78"/>
  <c r="P40" i="78"/>
  <c r="P39" i="78"/>
  <c r="P38" i="78"/>
  <c r="P37" i="78"/>
  <c r="P36" i="78"/>
  <c r="P35" i="78"/>
  <c r="P34" i="78"/>
  <c r="P33" i="78"/>
  <c r="P32" i="78"/>
  <c r="P31" i="78"/>
  <c r="P30" i="78"/>
  <c r="P27" i="78"/>
  <c r="P26" i="78"/>
  <c r="P25" i="78"/>
  <c r="P24" i="78"/>
  <c r="P23" i="78"/>
  <c r="P22" i="78"/>
  <c r="P21" i="78"/>
  <c r="P20" i="78"/>
  <c r="P19" i="78"/>
  <c r="P18" i="78"/>
  <c r="P17" i="78"/>
  <c r="P16" i="78"/>
  <c r="P15" i="78"/>
  <c r="P14" i="78"/>
  <c r="P13" i="78"/>
  <c r="P12" i="78"/>
  <c r="P11" i="78"/>
  <c r="P10" i="78"/>
  <c r="N26" i="78"/>
  <c r="O27" i="78"/>
  <c r="O25" i="78"/>
  <c r="O24" i="78"/>
  <c r="O22" i="78"/>
  <c r="O20" i="78"/>
  <c r="J76" i="76"/>
  <c r="J75" i="76"/>
  <c r="J74" i="76"/>
  <c r="J73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3" i="73"/>
  <c r="J32" i="73"/>
  <c r="J31" i="73"/>
  <c r="J30" i="73"/>
  <c r="J29" i="73"/>
  <c r="J28" i="73"/>
  <c r="J26" i="73"/>
  <c r="J25" i="73"/>
  <c r="J24" i="73"/>
  <c r="J23" i="73"/>
  <c r="J22" i="73"/>
  <c r="J21" i="73"/>
  <c r="J20" i="73"/>
  <c r="J18" i="73"/>
  <c r="J17" i="73"/>
  <c r="J16" i="73"/>
  <c r="J14" i="73"/>
  <c r="J13" i="73"/>
  <c r="J12" i="73"/>
  <c r="J11" i="73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R29" i="71"/>
  <c r="R28" i="71"/>
  <c r="R27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5" i="67"/>
  <c r="J14" i="67"/>
  <c r="J13" i="67"/>
  <c r="J12" i="67"/>
  <c r="J11" i="67"/>
  <c r="K31" i="66"/>
  <c r="K30" i="66"/>
  <c r="K29" i="66"/>
  <c r="K28" i="66"/>
  <c r="K27" i="66"/>
  <c r="K26" i="66"/>
  <c r="K25" i="66"/>
  <c r="K24" i="66"/>
  <c r="K23" i="66"/>
  <c r="K22" i="66"/>
  <c r="K21" i="66"/>
  <c r="K19" i="66"/>
  <c r="K18" i="66"/>
  <c r="K17" i="66"/>
  <c r="K16" i="66"/>
  <c r="K15" i="66"/>
  <c r="K14" i="66"/>
  <c r="K13" i="66"/>
  <c r="K12" i="66"/>
  <c r="K11" i="66"/>
  <c r="K15" i="65"/>
  <c r="K14" i="65"/>
  <c r="K13" i="65"/>
  <c r="K12" i="65"/>
  <c r="K11" i="65"/>
  <c r="N42" i="64"/>
  <c r="N41" i="64"/>
  <c r="N40" i="64"/>
  <c r="N39" i="64"/>
  <c r="N38" i="64"/>
  <c r="N37" i="64"/>
  <c r="N36" i="64"/>
  <c r="N34" i="64"/>
  <c r="N33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94" i="63"/>
  <c r="M93" i="63"/>
  <c r="M92" i="63"/>
  <c r="M91" i="63"/>
  <c r="M90" i="63"/>
  <c r="M89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124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4" i="62"/>
  <c r="N193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49" i="62"/>
  <c r="N148" i="62"/>
  <c r="N147" i="62"/>
  <c r="N146" i="62"/>
  <c r="N145" i="62"/>
  <c r="N144" i="62"/>
  <c r="N143" i="62"/>
  <c r="N142" i="62"/>
  <c r="N141" i="62"/>
  <c r="N196" i="62"/>
  <c r="N195" i="62"/>
  <c r="N140" i="62"/>
  <c r="N192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3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166" i="61"/>
  <c r="Q12" i="61" s="1"/>
  <c r="Q11" i="61" s="1"/>
  <c r="Q13" i="61"/>
  <c r="S198" i="61"/>
  <c r="O198" i="61"/>
  <c r="O188" i="61"/>
  <c r="S188" i="61"/>
  <c r="S114" i="61"/>
  <c r="S113" i="61"/>
  <c r="S112" i="61"/>
  <c r="O114" i="61"/>
  <c r="O113" i="61"/>
  <c r="O112" i="61"/>
  <c r="S97" i="61"/>
  <c r="S96" i="61"/>
  <c r="S95" i="61"/>
  <c r="O97" i="61"/>
  <c r="O96" i="61"/>
  <c r="O95" i="61"/>
  <c r="S74" i="61"/>
  <c r="S73" i="61"/>
  <c r="S72" i="61"/>
  <c r="S71" i="61"/>
  <c r="O74" i="61"/>
  <c r="O73" i="61"/>
  <c r="O72" i="61"/>
  <c r="O71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70" i="61"/>
  <c r="T269" i="61"/>
  <c r="T268" i="61"/>
  <c r="T267" i="61"/>
  <c r="T266" i="61"/>
  <c r="T265" i="61"/>
  <c r="T263" i="61"/>
  <c r="T262" i="61"/>
  <c r="T261" i="61"/>
  <c r="T260" i="61"/>
  <c r="T259" i="61"/>
  <c r="T257" i="61"/>
  <c r="T256" i="61"/>
  <c r="T255" i="61"/>
  <c r="T254" i="61"/>
  <c r="T253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2" i="59" l="1"/>
  <c r="Q61" i="59"/>
  <c r="Q59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7" i="88"/>
  <c r="C35" i="88"/>
  <c r="C33" i="88"/>
  <c r="C31" i="88"/>
  <c r="C29" i="88"/>
  <c r="C28" i="88"/>
  <c r="C27" i="88"/>
  <c r="C26" i="88"/>
  <c r="C24" i="88"/>
  <c r="C21" i="88"/>
  <c r="C20" i="88"/>
  <c r="C19" i="88"/>
  <c r="C18" i="88"/>
  <c r="C16" i="88"/>
  <c r="C17" i="88"/>
  <c r="C15" i="88"/>
  <c r="C13" i="88"/>
  <c r="C12" i="88" l="1"/>
  <c r="C23" i="88"/>
  <c r="C11" i="88" l="1"/>
  <c r="C10" i="88" s="1"/>
  <c r="C42" i="88" l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K11" i="81" l="1"/>
  <c r="K10" i="81"/>
  <c r="K12" i="81"/>
  <c r="I16" i="80"/>
  <c r="I11" i="80"/>
  <c r="I19" i="80"/>
  <c r="I14" i="80"/>
  <c r="I10" i="80"/>
  <c r="I17" i="80"/>
  <c r="I18" i="80"/>
  <c r="I13" i="80"/>
  <c r="I12" i="80"/>
  <c r="Q119" i="78"/>
  <c r="Q115" i="78"/>
  <c r="Q111" i="78"/>
  <c r="Q107" i="78"/>
  <c r="Q102" i="78"/>
  <c r="Q98" i="78"/>
  <c r="Q94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4" i="78"/>
  <c r="Q30" i="78"/>
  <c r="Q25" i="78"/>
  <c r="Q21" i="78"/>
  <c r="Q17" i="78"/>
  <c r="Q13" i="78"/>
  <c r="Q121" i="78"/>
  <c r="Q109" i="78"/>
  <c r="Q96" i="78"/>
  <c r="Q88" i="78"/>
  <c r="Q76" i="78"/>
  <c r="Q68" i="78"/>
  <c r="Q56" i="78"/>
  <c r="Q48" i="78"/>
  <c r="Q40" i="78"/>
  <c r="Q32" i="78"/>
  <c r="Q23" i="78"/>
  <c r="Q11" i="78"/>
  <c r="Q120" i="78"/>
  <c r="Q116" i="78"/>
  <c r="Q112" i="78"/>
  <c r="Q108" i="78"/>
  <c r="Q103" i="78"/>
  <c r="Q99" i="78"/>
  <c r="Q95" i="78"/>
  <c r="Q91" i="78"/>
  <c r="Q87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35" i="78"/>
  <c r="Q31" i="78"/>
  <c r="Q26" i="78"/>
  <c r="Q22" i="78"/>
  <c r="Q18" i="78"/>
  <c r="Q14" i="78"/>
  <c r="Q10" i="78"/>
  <c r="Q118" i="78"/>
  <c r="Q114" i="78"/>
  <c r="Q110" i="78"/>
  <c r="Q106" i="78"/>
  <c r="Q101" i="78"/>
  <c r="Q97" i="78"/>
  <c r="Q93" i="78"/>
  <c r="Q89" i="78"/>
  <c r="Q85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9" i="78"/>
  <c r="Q24" i="78"/>
  <c r="Q20" i="78"/>
  <c r="Q16" i="78"/>
  <c r="Q12" i="78"/>
  <c r="Q117" i="78"/>
  <c r="Q113" i="78"/>
  <c r="Q105" i="78"/>
  <c r="Q100" i="78"/>
  <c r="Q92" i="78"/>
  <c r="Q84" i="78"/>
  <c r="Q80" i="78"/>
  <c r="Q72" i="78"/>
  <c r="Q64" i="78"/>
  <c r="Q60" i="78"/>
  <c r="Q52" i="78"/>
  <c r="Q44" i="78"/>
  <c r="Q36" i="78"/>
  <c r="Q27" i="78"/>
  <c r="Q19" i="78"/>
  <c r="Q15" i="78"/>
  <c r="K76" i="76"/>
  <c r="K71" i="76"/>
  <c r="K67" i="76"/>
  <c r="K63" i="76"/>
  <c r="K59" i="76"/>
  <c r="K55" i="76"/>
  <c r="K51" i="76"/>
  <c r="K47" i="76"/>
  <c r="K43" i="76"/>
  <c r="K38" i="76"/>
  <c r="K34" i="76"/>
  <c r="K30" i="76"/>
  <c r="K26" i="76"/>
  <c r="K22" i="76"/>
  <c r="K18" i="76"/>
  <c r="K14" i="76"/>
  <c r="L12" i="74"/>
  <c r="K75" i="76"/>
  <c r="K70" i="76"/>
  <c r="K66" i="76"/>
  <c r="K62" i="76"/>
  <c r="K58" i="76"/>
  <c r="K54" i="76"/>
  <c r="K50" i="76"/>
  <c r="K46" i="76"/>
  <c r="K42" i="76"/>
  <c r="K37" i="76"/>
  <c r="K33" i="76"/>
  <c r="K29" i="76"/>
  <c r="K25" i="76"/>
  <c r="K21" i="76"/>
  <c r="K17" i="76"/>
  <c r="K13" i="76"/>
  <c r="L11" i="74"/>
  <c r="K74" i="76"/>
  <c r="K69" i="76"/>
  <c r="K65" i="76"/>
  <c r="K61" i="76"/>
  <c r="K57" i="76"/>
  <c r="K53" i="76"/>
  <c r="K49" i="76"/>
  <c r="K45" i="76"/>
  <c r="K41" i="76"/>
  <c r="K36" i="76"/>
  <c r="K32" i="76"/>
  <c r="K28" i="76"/>
  <c r="K24" i="76"/>
  <c r="K20" i="76"/>
  <c r="K16" i="76"/>
  <c r="K12" i="76"/>
  <c r="K73" i="76"/>
  <c r="K68" i="76"/>
  <c r="K64" i="76"/>
  <c r="K60" i="76"/>
  <c r="K56" i="76"/>
  <c r="K52" i="76"/>
  <c r="K48" i="76"/>
  <c r="K44" i="76"/>
  <c r="K40" i="76"/>
  <c r="K35" i="76"/>
  <c r="K31" i="76"/>
  <c r="K27" i="76"/>
  <c r="K23" i="76"/>
  <c r="K19" i="76"/>
  <c r="K15" i="76"/>
  <c r="K11" i="76"/>
  <c r="L13" i="74"/>
  <c r="K80" i="73"/>
  <c r="K76" i="73"/>
  <c r="K72" i="73"/>
  <c r="K68" i="73"/>
  <c r="K64" i="73"/>
  <c r="K60" i="73"/>
  <c r="K56" i="73"/>
  <c r="K52" i="73"/>
  <c r="K48" i="73"/>
  <c r="K44" i="73"/>
  <c r="K40" i="73"/>
  <c r="K36" i="73"/>
  <c r="K31" i="73"/>
  <c r="K26" i="73"/>
  <c r="K22" i="73"/>
  <c r="K17" i="73"/>
  <c r="K12" i="73"/>
  <c r="M24" i="72"/>
  <c r="M20" i="72"/>
  <c r="M16" i="72"/>
  <c r="M12" i="72"/>
  <c r="K73" i="73"/>
  <c r="K49" i="73"/>
  <c r="K28" i="73"/>
  <c r="M13" i="72"/>
  <c r="K79" i="73"/>
  <c r="K75" i="73"/>
  <c r="K71" i="73"/>
  <c r="K67" i="73"/>
  <c r="K63" i="73"/>
  <c r="K59" i="73"/>
  <c r="K55" i="73"/>
  <c r="K51" i="73"/>
  <c r="K47" i="73"/>
  <c r="K43" i="73"/>
  <c r="K39" i="73"/>
  <c r="K35" i="73"/>
  <c r="K30" i="73"/>
  <c r="K25" i="73"/>
  <c r="K21" i="73"/>
  <c r="K16" i="73"/>
  <c r="K11" i="73"/>
  <c r="M23" i="72"/>
  <c r="M19" i="72"/>
  <c r="M15" i="72"/>
  <c r="M11" i="72"/>
  <c r="K77" i="73"/>
  <c r="K69" i="73"/>
  <c r="K61" i="73"/>
  <c r="K53" i="73"/>
  <c r="K45" i="73"/>
  <c r="K37" i="73"/>
  <c r="K23" i="73"/>
  <c r="K13" i="73"/>
  <c r="M21" i="72"/>
  <c r="K82" i="73"/>
  <c r="K78" i="73"/>
  <c r="K74" i="73"/>
  <c r="K70" i="73"/>
  <c r="K66" i="73"/>
  <c r="K62" i="73"/>
  <c r="K58" i="73"/>
  <c r="K54" i="73"/>
  <c r="K50" i="73"/>
  <c r="K46" i="73"/>
  <c r="K42" i="73"/>
  <c r="K38" i="73"/>
  <c r="K33" i="73"/>
  <c r="K29" i="73"/>
  <c r="K24" i="73"/>
  <c r="K20" i="73"/>
  <c r="K14" i="73"/>
  <c r="M22" i="72"/>
  <c r="M18" i="72"/>
  <c r="M14" i="72"/>
  <c r="K81" i="73"/>
  <c r="K65" i="73"/>
  <c r="K57" i="73"/>
  <c r="K41" i="73"/>
  <c r="K32" i="73"/>
  <c r="K18" i="73"/>
  <c r="M17" i="72"/>
  <c r="S25" i="71"/>
  <c r="S21" i="71"/>
  <c r="S16" i="71"/>
  <c r="S12" i="71"/>
  <c r="P56" i="69"/>
  <c r="P52" i="69"/>
  <c r="P48" i="69"/>
  <c r="P44" i="69"/>
  <c r="P40" i="69"/>
  <c r="P36" i="69"/>
  <c r="P32" i="69"/>
  <c r="P28" i="69"/>
  <c r="P24" i="69"/>
  <c r="P20" i="69"/>
  <c r="P16" i="69"/>
  <c r="P12" i="69"/>
  <c r="K14" i="67"/>
  <c r="L31" i="66"/>
  <c r="L27" i="66"/>
  <c r="L23" i="66"/>
  <c r="L18" i="66"/>
  <c r="L14" i="66"/>
  <c r="L12" i="65"/>
  <c r="O42" i="64"/>
  <c r="O38" i="64"/>
  <c r="O33" i="64"/>
  <c r="O28" i="64"/>
  <c r="O24" i="64"/>
  <c r="O20" i="64"/>
  <c r="O16" i="64"/>
  <c r="O12" i="64"/>
  <c r="N93" i="63"/>
  <c r="N89" i="63"/>
  <c r="N84" i="63"/>
  <c r="N80" i="63"/>
  <c r="N76" i="63"/>
  <c r="N72" i="63"/>
  <c r="N68" i="63"/>
  <c r="N64" i="63"/>
  <c r="N60" i="63"/>
  <c r="N56" i="63"/>
  <c r="N52" i="63"/>
  <c r="N48" i="63"/>
  <c r="N44" i="63"/>
  <c r="N39" i="63"/>
  <c r="N35" i="63"/>
  <c r="N31" i="63"/>
  <c r="N27" i="63"/>
  <c r="N22" i="63"/>
  <c r="N18" i="63"/>
  <c r="N14" i="63"/>
  <c r="P57" i="69"/>
  <c r="P41" i="69"/>
  <c r="P29" i="69"/>
  <c r="P17" i="69"/>
  <c r="K11" i="67"/>
  <c r="L24" i="66"/>
  <c r="L15" i="66"/>
  <c r="O34" i="64"/>
  <c r="O17" i="64"/>
  <c r="N90" i="63"/>
  <c r="N77" i="63"/>
  <c r="N69" i="63"/>
  <c r="N53" i="63"/>
  <c r="N36" i="63"/>
  <c r="N15" i="63"/>
  <c r="S29" i="71"/>
  <c r="S24" i="71"/>
  <c r="S19" i="71"/>
  <c r="S15" i="71"/>
  <c r="S11" i="71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3" i="67"/>
  <c r="L30" i="66"/>
  <c r="L26" i="66"/>
  <c r="L22" i="66"/>
  <c r="L17" i="66"/>
  <c r="L13" i="66"/>
  <c r="L15" i="65"/>
  <c r="L11" i="65"/>
  <c r="O41" i="64"/>
  <c r="O37" i="64"/>
  <c r="O31" i="64"/>
  <c r="O27" i="64"/>
  <c r="O23" i="64"/>
  <c r="O19" i="64"/>
  <c r="O15" i="64"/>
  <c r="O11" i="64"/>
  <c r="N92" i="63"/>
  <c r="N87" i="63"/>
  <c r="N83" i="63"/>
  <c r="N79" i="63"/>
  <c r="N75" i="63"/>
  <c r="N71" i="63"/>
  <c r="N67" i="63"/>
  <c r="N63" i="63"/>
  <c r="N59" i="63"/>
  <c r="N55" i="63"/>
  <c r="N51" i="63"/>
  <c r="N47" i="63"/>
  <c r="N42" i="63"/>
  <c r="N38" i="63"/>
  <c r="N34" i="63"/>
  <c r="N30" i="63"/>
  <c r="N26" i="63"/>
  <c r="N21" i="63"/>
  <c r="N17" i="63"/>
  <c r="N13" i="63"/>
  <c r="P53" i="69"/>
  <c r="P33" i="69"/>
  <c r="P21" i="69"/>
  <c r="K15" i="67"/>
  <c r="L28" i="66"/>
  <c r="L11" i="66"/>
  <c r="O29" i="64"/>
  <c r="O25" i="64"/>
  <c r="O13" i="64"/>
  <c r="N94" i="63"/>
  <c r="N81" i="63"/>
  <c r="N61" i="63"/>
  <c r="N49" i="63"/>
  <c r="N40" i="63"/>
  <c r="N28" i="63"/>
  <c r="N19" i="63"/>
  <c r="S28" i="71"/>
  <c r="S23" i="71"/>
  <c r="S18" i="71"/>
  <c r="S14" i="71"/>
  <c r="P58" i="69"/>
  <c r="P54" i="69"/>
  <c r="P50" i="69"/>
  <c r="P46" i="69"/>
  <c r="P42" i="69"/>
  <c r="P38" i="69"/>
  <c r="P34" i="69"/>
  <c r="P30" i="69"/>
  <c r="P26" i="69"/>
  <c r="P22" i="69"/>
  <c r="P18" i="69"/>
  <c r="P14" i="69"/>
  <c r="K12" i="67"/>
  <c r="L29" i="66"/>
  <c r="L25" i="66"/>
  <c r="L21" i="66"/>
  <c r="L16" i="66"/>
  <c r="L12" i="66"/>
  <c r="L14" i="65"/>
  <c r="O40" i="64"/>
  <c r="O36" i="64"/>
  <c r="O30" i="64"/>
  <c r="O26" i="64"/>
  <c r="O22" i="64"/>
  <c r="O18" i="64"/>
  <c r="O14" i="64"/>
  <c r="N91" i="63"/>
  <c r="N86" i="63"/>
  <c r="N82" i="63"/>
  <c r="N78" i="63"/>
  <c r="N74" i="63"/>
  <c r="N70" i="63"/>
  <c r="N66" i="63"/>
  <c r="N62" i="63"/>
  <c r="N58" i="63"/>
  <c r="N54" i="63"/>
  <c r="N50" i="63"/>
  <c r="N46" i="63"/>
  <c r="N41" i="63"/>
  <c r="N37" i="63"/>
  <c r="N33" i="63"/>
  <c r="N29" i="63"/>
  <c r="N24" i="63"/>
  <c r="N20" i="63"/>
  <c r="N16" i="63"/>
  <c r="N12" i="63"/>
  <c r="S27" i="71"/>
  <c r="S22" i="71"/>
  <c r="S17" i="71"/>
  <c r="S13" i="71"/>
  <c r="P49" i="69"/>
  <c r="P45" i="69"/>
  <c r="P37" i="69"/>
  <c r="P25" i="69"/>
  <c r="P13" i="69"/>
  <c r="L19" i="66"/>
  <c r="L13" i="65"/>
  <c r="O39" i="64"/>
  <c r="O21" i="64"/>
  <c r="N85" i="63"/>
  <c r="N73" i="63"/>
  <c r="N65" i="63"/>
  <c r="N57" i="63"/>
  <c r="N45" i="63"/>
  <c r="N32" i="63"/>
  <c r="N23" i="63"/>
  <c r="N11" i="63"/>
  <c r="O216" i="62"/>
  <c r="O212" i="62"/>
  <c r="O208" i="62"/>
  <c r="O204" i="62"/>
  <c r="O200" i="62"/>
  <c r="O194" i="62"/>
  <c r="O189" i="62"/>
  <c r="O185" i="62"/>
  <c r="O181" i="62"/>
  <c r="O177" i="62"/>
  <c r="O173" i="62"/>
  <c r="O169" i="62"/>
  <c r="O165" i="62"/>
  <c r="O161" i="62"/>
  <c r="O157" i="62"/>
  <c r="O153" i="62"/>
  <c r="O148" i="62"/>
  <c r="O144" i="62"/>
  <c r="O196" i="62"/>
  <c r="O139" i="62"/>
  <c r="O135" i="62"/>
  <c r="O131" i="62"/>
  <c r="O127" i="62"/>
  <c r="O123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U354" i="61"/>
  <c r="U350" i="61"/>
  <c r="U346" i="61"/>
  <c r="U342" i="61"/>
  <c r="U338" i="61"/>
  <c r="U334" i="61"/>
  <c r="U330" i="61"/>
  <c r="U326" i="61"/>
  <c r="U322" i="61"/>
  <c r="U318" i="61"/>
  <c r="U314" i="61"/>
  <c r="U310" i="61"/>
  <c r="U306" i="61"/>
  <c r="U302" i="61"/>
  <c r="U298" i="61"/>
  <c r="U294" i="61"/>
  <c r="U290" i="61"/>
  <c r="U286" i="61"/>
  <c r="U282" i="61"/>
  <c r="U278" i="61"/>
  <c r="U274" i="61"/>
  <c r="U270" i="61"/>
  <c r="U266" i="61"/>
  <c r="U261" i="61"/>
  <c r="U256" i="61"/>
  <c r="U251" i="61"/>
  <c r="U247" i="61"/>
  <c r="U243" i="61"/>
  <c r="U239" i="61"/>
  <c r="U235" i="61"/>
  <c r="U231" i="61"/>
  <c r="U227" i="61"/>
  <c r="U223" i="61"/>
  <c r="U219" i="61"/>
  <c r="O215" i="62"/>
  <c r="O211" i="62"/>
  <c r="O207" i="62"/>
  <c r="O203" i="62"/>
  <c r="O199" i="62"/>
  <c r="O193" i="62"/>
  <c r="O188" i="62"/>
  <c r="O184" i="62"/>
  <c r="O180" i="62"/>
  <c r="O176" i="62"/>
  <c r="O172" i="62"/>
  <c r="O168" i="62"/>
  <c r="O164" i="62"/>
  <c r="O160" i="62"/>
  <c r="O156" i="62"/>
  <c r="O152" i="62"/>
  <c r="O147" i="62"/>
  <c r="O143" i="62"/>
  <c r="O195" i="62"/>
  <c r="O138" i="62"/>
  <c r="O134" i="62"/>
  <c r="O130" i="62"/>
  <c r="O126" i="62"/>
  <c r="O121" i="62"/>
  <c r="O117" i="62"/>
  <c r="O113" i="62"/>
  <c r="O109" i="62"/>
  <c r="O105" i="62"/>
  <c r="O101" i="62"/>
  <c r="O97" i="62"/>
  <c r="O93" i="62"/>
  <c r="O89" i="62"/>
  <c r="O85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U353" i="61"/>
  <c r="U349" i="61"/>
  <c r="U345" i="61"/>
  <c r="U341" i="61"/>
  <c r="U337" i="61"/>
  <c r="U333" i="61"/>
  <c r="U329" i="61"/>
  <c r="U325" i="61"/>
  <c r="U321" i="61"/>
  <c r="U317" i="61"/>
  <c r="U313" i="61"/>
  <c r="U309" i="61"/>
  <c r="U305" i="61"/>
  <c r="U301" i="61"/>
  <c r="U297" i="61"/>
  <c r="U293" i="61"/>
  <c r="U289" i="61"/>
  <c r="U285" i="61"/>
  <c r="U281" i="61"/>
  <c r="U277" i="61"/>
  <c r="U273" i="61"/>
  <c r="U269" i="61"/>
  <c r="U265" i="61"/>
  <c r="U260" i="61"/>
  <c r="U255" i="61"/>
  <c r="U250" i="61"/>
  <c r="U246" i="61"/>
  <c r="U242" i="61"/>
  <c r="U238" i="61"/>
  <c r="U234" i="61"/>
  <c r="O214" i="62"/>
  <c r="O206" i="62"/>
  <c r="O198" i="62"/>
  <c r="O187" i="62"/>
  <c r="O179" i="62"/>
  <c r="O171" i="62"/>
  <c r="O163" i="62"/>
  <c r="O155" i="62"/>
  <c r="O146" i="62"/>
  <c r="O140" i="62"/>
  <c r="O133" i="62"/>
  <c r="O125" i="62"/>
  <c r="O116" i="62"/>
  <c r="O108" i="62"/>
  <c r="O100" i="62"/>
  <c r="O92" i="62"/>
  <c r="O84" i="62"/>
  <c r="O75" i="62"/>
  <c r="O67" i="62"/>
  <c r="O59" i="62"/>
  <c r="O51" i="62"/>
  <c r="O43" i="62"/>
  <c r="O34" i="62"/>
  <c r="O26" i="62"/>
  <c r="O18" i="62"/>
  <c r="U356" i="61"/>
  <c r="U348" i="61"/>
  <c r="U340" i="61"/>
  <c r="U332" i="61"/>
  <c r="U324" i="61"/>
  <c r="U316" i="61"/>
  <c r="U308" i="61"/>
  <c r="U300" i="61"/>
  <c r="U292" i="61"/>
  <c r="U284" i="61"/>
  <c r="U276" i="61"/>
  <c r="U268" i="61"/>
  <c r="U259" i="61"/>
  <c r="U249" i="61"/>
  <c r="U241" i="61"/>
  <c r="U233" i="61"/>
  <c r="U228" i="61"/>
  <c r="U222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4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O217" i="62"/>
  <c r="O209" i="62"/>
  <c r="O201" i="62"/>
  <c r="O190" i="62"/>
  <c r="O182" i="62"/>
  <c r="O174" i="62"/>
  <c r="O166" i="62"/>
  <c r="O158" i="62"/>
  <c r="O149" i="62"/>
  <c r="O141" i="62"/>
  <c r="O136" i="62"/>
  <c r="O128" i="62"/>
  <c r="O119" i="62"/>
  <c r="O111" i="62"/>
  <c r="O103" i="62"/>
  <c r="O95" i="62"/>
  <c r="O87" i="62"/>
  <c r="O78" i="62"/>
  <c r="O70" i="62"/>
  <c r="O62" i="62"/>
  <c r="O54" i="62"/>
  <c r="O46" i="62"/>
  <c r="O37" i="62"/>
  <c r="O29" i="62"/>
  <c r="O21" i="62"/>
  <c r="O13" i="62"/>
  <c r="U351" i="61"/>
  <c r="U343" i="61"/>
  <c r="U335" i="61"/>
  <c r="U327" i="61"/>
  <c r="U319" i="61"/>
  <c r="U311" i="61"/>
  <c r="U303" i="61"/>
  <c r="U295" i="61"/>
  <c r="U287" i="61"/>
  <c r="U279" i="61"/>
  <c r="U271" i="61"/>
  <c r="U262" i="61"/>
  <c r="U253" i="61"/>
  <c r="U244" i="61"/>
  <c r="U236" i="61"/>
  <c r="U229" i="61"/>
  <c r="U224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1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O210" i="62"/>
  <c r="O191" i="62"/>
  <c r="O175" i="62"/>
  <c r="O159" i="62"/>
  <c r="O142" i="62"/>
  <c r="O129" i="62"/>
  <c r="O112" i="62"/>
  <c r="O96" i="62"/>
  <c r="O79" i="62"/>
  <c r="O63" i="62"/>
  <c r="O47" i="62"/>
  <c r="O30" i="62"/>
  <c r="O14" i="62"/>
  <c r="U344" i="61"/>
  <c r="U328" i="61"/>
  <c r="U312" i="61"/>
  <c r="U296" i="61"/>
  <c r="U280" i="61"/>
  <c r="U263" i="61"/>
  <c r="U245" i="61"/>
  <c r="U230" i="61"/>
  <c r="U220" i="61"/>
  <c r="U211" i="61"/>
  <c r="U203" i="61"/>
  <c r="U195" i="61"/>
  <c r="U187" i="61"/>
  <c r="U179" i="61"/>
  <c r="U171" i="61"/>
  <c r="U162" i="61"/>
  <c r="U154" i="61"/>
  <c r="U146" i="61"/>
  <c r="U138" i="61"/>
  <c r="U130" i="61"/>
  <c r="U122" i="61"/>
  <c r="U114" i="61"/>
  <c r="U106" i="61"/>
  <c r="U98" i="61"/>
  <c r="U90" i="61"/>
  <c r="U82" i="61"/>
  <c r="U74" i="61"/>
  <c r="U66" i="61"/>
  <c r="U58" i="61"/>
  <c r="U50" i="61"/>
  <c r="U45" i="61"/>
  <c r="U39" i="61"/>
  <c r="U34" i="61"/>
  <c r="U29" i="61"/>
  <c r="U23" i="61"/>
  <c r="U18" i="61"/>
  <c r="U13" i="61"/>
  <c r="O186" i="62"/>
  <c r="O192" i="62"/>
  <c r="O124" i="62"/>
  <c r="O91" i="62"/>
  <c r="O58" i="62"/>
  <c r="O42" i="62"/>
  <c r="U339" i="61"/>
  <c r="U307" i="61"/>
  <c r="U275" i="61"/>
  <c r="U240" i="61"/>
  <c r="U216" i="61"/>
  <c r="U200" i="61"/>
  <c r="U184" i="61"/>
  <c r="U168" i="61"/>
  <c r="U151" i="61"/>
  <c r="U127" i="61"/>
  <c r="U119" i="61"/>
  <c r="U95" i="61"/>
  <c r="U87" i="61"/>
  <c r="U63" i="61"/>
  <c r="U49" i="61"/>
  <c r="U43" i="61"/>
  <c r="U27" i="61"/>
  <c r="U17" i="61"/>
  <c r="O183" i="62"/>
  <c r="O137" i="62"/>
  <c r="O104" i="62"/>
  <c r="O71" i="62"/>
  <c r="O22" i="62"/>
  <c r="U352" i="61"/>
  <c r="U304" i="61"/>
  <c r="U254" i="61"/>
  <c r="U215" i="61"/>
  <c r="U199" i="61"/>
  <c r="U183" i="61"/>
  <c r="U158" i="61"/>
  <c r="U142" i="61"/>
  <c r="U118" i="61"/>
  <c r="U110" i="61"/>
  <c r="U78" i="61"/>
  <c r="U70" i="61"/>
  <c r="U47" i="61"/>
  <c r="U37" i="61"/>
  <c r="U21" i="61"/>
  <c r="O205" i="62"/>
  <c r="U323" i="61"/>
  <c r="U208" i="61"/>
  <c r="U143" i="61"/>
  <c r="U79" i="61"/>
  <c r="U38" i="61"/>
  <c r="O167" i="62"/>
  <c r="O55" i="62"/>
  <c r="U320" i="61"/>
  <c r="U225" i="61"/>
  <c r="U175" i="61"/>
  <c r="U134" i="61"/>
  <c r="U94" i="61"/>
  <c r="U54" i="61"/>
  <c r="U31" i="61"/>
  <c r="O213" i="62"/>
  <c r="O197" i="62"/>
  <c r="O178" i="62"/>
  <c r="O162" i="62"/>
  <c r="O145" i="62"/>
  <c r="O132" i="62"/>
  <c r="O115" i="62"/>
  <c r="O99" i="62"/>
  <c r="O82" i="62"/>
  <c r="O66" i="62"/>
  <c r="O50" i="62"/>
  <c r="O33" i="62"/>
  <c r="O17" i="62"/>
  <c r="U347" i="61"/>
  <c r="U331" i="61"/>
  <c r="U315" i="61"/>
  <c r="U299" i="61"/>
  <c r="U283" i="61"/>
  <c r="U267" i="61"/>
  <c r="U248" i="61"/>
  <c r="U232" i="61"/>
  <c r="U221" i="61"/>
  <c r="U212" i="61"/>
  <c r="U204" i="61"/>
  <c r="U196" i="61"/>
  <c r="U188" i="61"/>
  <c r="U180" i="61"/>
  <c r="U172" i="61"/>
  <c r="U163" i="61"/>
  <c r="U155" i="61"/>
  <c r="U147" i="61"/>
  <c r="U139" i="61"/>
  <c r="U131" i="61"/>
  <c r="U123" i="61"/>
  <c r="U115" i="61"/>
  <c r="U107" i="61"/>
  <c r="U99" i="61"/>
  <c r="U91" i="61"/>
  <c r="U83" i="61"/>
  <c r="U75" i="61"/>
  <c r="U67" i="61"/>
  <c r="U59" i="61"/>
  <c r="U51" i="61"/>
  <c r="U46" i="61"/>
  <c r="U41" i="61"/>
  <c r="U35" i="61"/>
  <c r="U30" i="61"/>
  <c r="U25" i="61"/>
  <c r="U19" i="61"/>
  <c r="U14" i="61"/>
  <c r="O170" i="62"/>
  <c r="O154" i="62"/>
  <c r="O107" i="62"/>
  <c r="O74" i="62"/>
  <c r="O25" i="62"/>
  <c r="U355" i="61"/>
  <c r="U291" i="61"/>
  <c r="U257" i="61"/>
  <c r="U226" i="61"/>
  <c r="U192" i="61"/>
  <c r="U176" i="61"/>
  <c r="U159" i="61"/>
  <c r="U135" i="61"/>
  <c r="U111" i="61"/>
  <c r="U103" i="61"/>
  <c r="U71" i="61"/>
  <c r="U55" i="61"/>
  <c r="U33" i="61"/>
  <c r="U22" i="61"/>
  <c r="U11" i="61"/>
  <c r="O202" i="62"/>
  <c r="O151" i="62"/>
  <c r="O120" i="62"/>
  <c r="O88" i="62"/>
  <c r="O38" i="62"/>
  <c r="U336" i="61"/>
  <c r="U288" i="61"/>
  <c r="U272" i="61"/>
  <c r="U237" i="61"/>
  <c r="U207" i="61"/>
  <c r="U191" i="61"/>
  <c r="U167" i="61"/>
  <c r="U150" i="61"/>
  <c r="U126" i="61"/>
  <c r="U102" i="61"/>
  <c r="U86" i="61"/>
  <c r="U62" i="61"/>
  <c r="U42" i="61"/>
  <c r="U26" i="61"/>
  <c r="U15" i="61"/>
  <c r="R58" i="59"/>
  <c r="R54" i="59"/>
  <c r="R50" i="59"/>
  <c r="R46" i="59"/>
  <c r="R41" i="59"/>
  <c r="R37" i="59"/>
  <c r="R33" i="59"/>
  <c r="R29" i="59"/>
  <c r="R24" i="59"/>
  <c r="R20" i="59"/>
  <c r="R16" i="59"/>
  <c r="R12" i="59"/>
  <c r="R32" i="59"/>
  <c r="R23" i="59"/>
  <c r="R15" i="59"/>
  <c r="R11" i="59"/>
  <c r="R61" i="59"/>
  <c r="R52" i="59"/>
  <c r="R44" i="59"/>
  <c r="R39" i="59"/>
  <c r="R31" i="59"/>
  <c r="R22" i="59"/>
  <c r="R18" i="59"/>
  <c r="R59" i="59"/>
  <c r="R51" i="59"/>
  <c r="R47" i="59"/>
  <c r="R38" i="59"/>
  <c r="R30" i="59"/>
  <c r="R25" i="59"/>
  <c r="R17" i="59"/>
  <c r="R13" i="59"/>
  <c r="R62" i="59"/>
  <c r="R57" i="59"/>
  <c r="R53" i="59"/>
  <c r="R49" i="59"/>
  <c r="R45" i="59"/>
  <c r="R40" i="59"/>
  <c r="R36" i="59"/>
  <c r="R28" i="59"/>
  <c r="R19" i="59"/>
  <c r="R56" i="59"/>
  <c r="R48" i="59"/>
  <c r="R35" i="59"/>
  <c r="R26" i="59"/>
  <c r="R14" i="59"/>
  <c r="R55" i="59"/>
  <c r="R43" i="59"/>
  <c r="R34" i="59"/>
  <c r="R21" i="59"/>
  <c r="D42" i="88"/>
  <c r="D31" i="88"/>
  <c r="D21" i="88"/>
  <c r="D17" i="88"/>
  <c r="D38" i="88"/>
  <c r="D16" i="88"/>
  <c r="D35" i="88"/>
  <c r="D24" i="88"/>
  <c r="D18" i="88"/>
  <c r="D11" i="88"/>
  <c r="D29" i="88"/>
  <c r="D20" i="88"/>
  <c r="D37" i="88"/>
  <c r="D27" i="88"/>
  <c r="D19" i="88"/>
  <c r="D15" i="88"/>
  <c r="D13" i="88"/>
  <c r="D28" i="88"/>
  <c r="D33" i="88"/>
  <c r="D12" i="88"/>
  <c r="D26" i="88"/>
  <c r="D2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190930]}"/>
    <s v="{[Medida].[Medida].&amp;[2]}"/>
    <s v="{[Keren].[Keren].[All]}"/>
    <s v="{[Cheshbon KM].[Hie Peilut].[Peilut 7].&amp;[Kod_Peilut_L7_39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0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</valueMetadata>
</metadata>
</file>

<file path=xl/sharedStrings.xml><?xml version="1.0" encoding="utf-8"?>
<sst xmlns="http://schemas.openxmlformats.org/spreadsheetml/2006/main" count="8418" uniqueCount="2431">
  <si>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</si>
  <si>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</si>
  <si>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</si>
  <si>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</si>
  <si>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</si>
  <si>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</si>
  <si>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</si>
  <si>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</si>
  <si>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</si>
  <si>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</si>
  <si>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</si>
  <si>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</si>
  <si>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</si>
  <si>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</si>
  <si>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</si>
  <si>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</si>
  <si>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</si>
  <si>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</si>
  <si>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</si>
  <si>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</si>
  <si>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</si>
  <si>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</si>
  <si>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</si>
  <si>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</si>
  <si>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</si>
  <si>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</si>
  <si>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</si>
  <si>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</si>
  <si>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</si>
  <si>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</si>
  <si>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</si>
  <si>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</si>
  <si>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</si>
  <si>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</si>
  <si>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</si>
  <si>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</si>
  <si>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</si>
  <si>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</si>
  <si>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</si>
  <si>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</si>
  <si>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</si>
  <si>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</si>
  <si>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</si>
  <si>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</si>
  <si>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</si>
  <si>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</si>
  <si>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</si>
  <si>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</si>
  <si>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</si>
  <si>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</si>
  <si>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</si>
  <si>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</si>
  <si>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</si>
  <si>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</si>
  <si>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</si>
  <si>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</si>
  <si>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</si>
  <si>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</si>
  <si>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</si>
  <si>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</si>
  <si>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</si>
  <si>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</si>
  <si>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</si>
  <si>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</si>
  <si>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</si>
  <si>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</si>
  <si>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</si>
  <si>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</si>
  <si>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</si>
  <si>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</si>
  <si>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</si>
  <si>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</si>
  <si>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</si>
  <si>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</si>
  <si>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</si>
  <si>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</si>
  <si>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</si>
  <si>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</si>
  <si>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</si>
  <si>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</si>
  <si>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</si>
  <si>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</si>
  <si>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</si>
  <si>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</si>
  <si>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</si>
  <si>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</si>
  <si>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</si>
  <si>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</si>
  <si>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</si>
  <si>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</si>
  <si>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</si>
  <si>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</si>
  <si>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</si>
  <si>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</si>
  <si>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</si>
  <si>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</si>
  <si>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</si>
  <si>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</si>
  <si>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</si>
  <si>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</si>
  <si>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</si>
  <si>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</si>
  <si>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</si>
  <si>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</si>
  <si>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</si>
  <si>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</si>
  <si>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</si>
  <si>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</si>
  <si>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</si>
  <si>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</si>
  <si>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</si>
  <si>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</si>
  <si>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</si>
  <si>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</si>
  <si>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</si>
  <si>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</si>
  <si>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</si>
  <si>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</si>
  <si>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</si>
  <si>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</si>
  <si>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</si>
  <si>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</si>
  <si>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</si>
  <si>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</si>
  <si>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</si>
  <si>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</si>
  <si>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</si>
  <si>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</si>
  <si>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</si>
  <si>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</si>
  <si>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</si>
  <si>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</si>
  <si>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</si>
  <si>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</si>
  <si>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</si>
  <si>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</si>
  <si>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</si>
  <si>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</si>
  <si>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</si>
  <si>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</si>
  <si>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</si>
  <si>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</si>
  <si>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</si>
  <si>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</si>
  <si>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</si>
  <si>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</si>
  <si>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</si>
  <si>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</si>
  <si>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</si>
  <si>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</si>
  <si>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</si>
  <si>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</si>
  <si>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</si>
  <si>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</si>
  <si>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</si>
  <si>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</si>
  <si>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</si>
  <si>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</si>
  <si>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</si>
  <si>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</si>
  <si>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</si>
  <si>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</si>
  <si>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</si>
  <si>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</si>
  <si>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</si>
  <si>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</si>
  <si>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</si>
  <si>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</si>
  <si>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</si>
  <si>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</si>
  <si>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</si>
  <si>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</si>
  <si>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</si>
  <si>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</si>
  <si>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</si>
  <si>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</si>
  <si>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</si>
  <si>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</si>
  <si>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</si>
  <si>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</si>
  <si>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</si>
  <si>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</si>
  <si>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</si>
  <si>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</si>
  <si>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</si>
  <si>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</si>
  <si>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</si>
  <si>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</si>
  <si>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</si>
  <si>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</si>
  <si>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</si>
  <si>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</si>
  <si>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</si>
  <si>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</si>
  <si>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</si>
  <si>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</si>
  <si>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</si>
  <si>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</si>
  <si>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</si>
  <si>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</si>
  <si>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</si>
  <si>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</si>
  <si>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</si>
  <si>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</si>
  <si>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</si>
  <si>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</si>
  <si>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</si>
  <si>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</si>
  <si>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</si>
  <si>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</si>
  <si>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</si>
  <si>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</si>
  <si>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</si>
  <si>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</si>
  <si>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</si>
  <si>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</si>
  <si>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</si>
  <si>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</si>
  <si>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</si>
  <si>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</si>
  <si>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</si>
  <si>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</si>
  <si>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</si>
  <si>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</si>
  <si>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</si>
  <si>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</si>
  <si>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</si>
  <si>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</si>
  <si>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</si>
  <si>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</si>
  <si>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</si>
  <si>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</si>
  <si>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</si>
  <si>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</si>
  <si>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</si>
  <si>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</si>
  <si>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</si>
  <si>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</si>
  <si>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</si>
  <si>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</si>
  <si>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</si>
  <si>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</si>
  <si>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</si>
  <si>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</si>
  <si>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</si>
  <si>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</si>
  <si>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</si>
  <si>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</si>
  <si>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</si>
  <si>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</si>
  <si>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</si>
  <si>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</si>
  <si>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</si>
  <si>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</si>
  <si>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</si>
  <si>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</si>
  <si>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</si>
  <si>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</si>
  <si>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</si>
  <si>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</si>
  <si>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</si>
  <si>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</si>
  <si>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</si>
  <si>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</si>
  <si>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</si>
  <si>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</si>
  <si>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</si>
  <si>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</si>
  <si>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</si>
  <si>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</si>
  <si>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</si>
  <si>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</si>
  <si>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מקפת קרנות פנסיה וקופות גמל בע"מ</t>
  </si>
  <si>
    <t>מקפת אישית - אפיק השקעות עד גיל 50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</si>
  <si>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</si>
  <si>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</si>
  <si>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</si>
  <si>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</si>
  <si>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</si>
  <si>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</si>
  <si>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</si>
  <si>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</si>
  <si>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</si>
  <si>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</si>
  <si>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</si>
  <si>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</si>
  <si>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</si>
  <si>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</si>
  <si>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</si>
  <si>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</si>
  <si>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</si>
  <si>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</si>
  <si>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</si>
  <si>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</si>
  <si>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</si>
  <si>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</si>
  <si>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</si>
  <si>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</si>
  <si>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</si>
  <si>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</si>
  <si>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</si>
  <si>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</si>
  <si>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</si>
  <si>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</si>
  <si>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</si>
  <si>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</si>
  <si>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</si>
  <si>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</si>
  <si>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</si>
  <si>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</si>
  <si>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</si>
  <si>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</si>
  <si>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</si>
  <si>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</si>
  <si>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</si>
  <si>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</si>
  <si>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</si>
  <si>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</si>
  <si>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</si>
  <si>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</si>
  <si>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</si>
  <si>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</si>
  <si>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</si>
  <si>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</si>
  <si>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</si>
  <si>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</si>
  <si>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</si>
  <si>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</si>
  <si>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</si>
  <si>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</si>
  <si>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</si>
  <si>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</si>
  <si>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</si>
  <si>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</si>
  <si>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</si>
  <si>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</si>
  <si>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</si>
  <si>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</si>
  <si>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</si>
  <si>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</si>
  <si>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</si>
  <si>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</si>
  <si>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</si>
  <si>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</si>
  <si>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</si>
  <si>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</si>
  <si>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</si>
  <si>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</si>
  <si>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</si>
  <si>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</si>
  <si>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</si>
  <si>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</si>
  <si>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</si>
  <si>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</si>
  <si>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</si>
  <si>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</si>
  <si>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</si>
  <si>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</si>
  <si>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</si>
  <si>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</si>
  <si>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</si>
  <si>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</si>
  <si>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</si>
  <si>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</si>
  <si>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הבינלאומי אגח י</t>
  </si>
  <si>
    <t>1160290</t>
  </si>
  <si>
    <t>513141879</t>
  </si>
  <si>
    <t>בנקים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</si>
  <si>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</si>
  <si>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</si>
  <si>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</si>
  <si>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</si>
  <si>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</si>
  <si>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</si>
  <si>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</si>
  <si>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</si>
  <si>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</si>
  <si>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</si>
  <si>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</si>
  <si>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</si>
  <si>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</si>
  <si>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</si>
  <si>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</si>
  <si>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</si>
  <si>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</si>
  <si>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</si>
  <si>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</si>
  <si>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</si>
  <si>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</si>
  <si>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</si>
  <si>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</si>
  <si>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</si>
  <si>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</si>
  <si>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</si>
  <si>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</si>
  <si>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</si>
  <si>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</si>
  <si>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</si>
  <si>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</si>
  <si>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</si>
  <si>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</si>
  <si>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</si>
  <si>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</si>
  <si>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</si>
  <si>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</si>
  <si>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</si>
  <si>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</si>
  <si>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</si>
  <si>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</si>
  <si>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</si>
  <si>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</si>
  <si>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</si>
  <si>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</si>
  <si>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</si>
  <si>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</si>
  <si>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</si>
  <si>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</si>
  <si>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</si>
  <si>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</si>
  <si>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</si>
  <si>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</si>
  <si>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</si>
  <si>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</si>
  <si>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</si>
  <si>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מנפיקים התח ב</t>
  </si>
  <si>
    <t>7480023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</si>
  <si>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</si>
  <si>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</si>
  <si>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</si>
  <si>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</si>
  <si>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</si>
  <si>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</si>
  <si>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</si>
  <si>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</si>
  <si>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</si>
  <si>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</si>
  <si>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</si>
  <si>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</si>
  <si>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</si>
  <si>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</si>
  <si>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</si>
  <si>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</si>
  <si>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</si>
  <si>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</si>
  <si>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</si>
  <si>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</si>
  <si>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</si>
  <si>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</si>
  <si>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</si>
  <si>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</si>
  <si>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</si>
  <si>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</si>
  <si>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</si>
  <si>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</si>
  <si>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</si>
  <si>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</si>
  <si>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</si>
  <si>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</si>
  <si>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</si>
  <si>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</si>
  <si>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</si>
  <si>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</si>
  <si>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</si>
  <si>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</si>
  <si>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</si>
  <si>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</si>
  <si>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</si>
  <si>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</si>
  <si>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</si>
  <si>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</si>
  <si>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</si>
  <si>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</si>
  <si>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בנק לאומי שה סדרה 200</t>
  </si>
  <si>
    <t>6040141</t>
  </si>
  <si>
    <t>גב ים     ו*</t>
  </si>
  <si>
    <t>7590128</t>
  </si>
  <si>
    <t>520001736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</si>
  <si>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</si>
  <si>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</si>
  <si>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</si>
  <si>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</si>
  <si>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</si>
  <si>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</si>
  <si>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</si>
  <si>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</si>
  <si>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</si>
  <si>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</si>
  <si>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</si>
  <si>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</si>
  <si>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</si>
  <si>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</si>
  <si>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</si>
  <si>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</si>
  <si>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</si>
  <si>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</si>
  <si>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</si>
  <si>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</si>
  <si>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</si>
  <si>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</si>
  <si>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</si>
  <si>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</si>
  <si>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</si>
  <si>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</si>
  <si>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</si>
  <si>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</si>
  <si>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</si>
  <si>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</si>
  <si>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</si>
  <si>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</si>
  <si>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</si>
  <si>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</si>
  <si>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</si>
  <si>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</si>
  <si>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</si>
  <si>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</si>
  <si>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</si>
  <si>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</si>
  <si>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</si>
  <si>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</si>
  <si>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</si>
  <si>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</si>
  <si>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</si>
  <si>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</si>
  <si>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</si>
  <si>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</si>
  <si>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</si>
  <si>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</si>
  <si>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</si>
  <si>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</si>
  <si>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</si>
  <si>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</si>
  <si>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</si>
  <si>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</si>
  <si>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</si>
  <si>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</si>
  <si>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</si>
  <si>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</si>
  <si>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</si>
  <si>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</si>
  <si>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</si>
  <si>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</si>
  <si>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</si>
  <si>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</si>
  <si>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</si>
  <si>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</si>
  <si>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</si>
  <si>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</si>
  <si>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</si>
  <si>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</si>
  <si>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</si>
  <si>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</si>
  <si>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</si>
  <si>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</si>
  <si>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</si>
  <si>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</si>
  <si>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</si>
  <si>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</si>
  <si>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</si>
  <si>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</si>
  <si>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</si>
  <si>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</si>
  <si>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</si>
  <si>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</si>
  <si>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</si>
  <si>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</si>
  <si>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</si>
  <si>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</si>
  <si>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</si>
  <si>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</si>
  <si>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</si>
  <si>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</si>
  <si>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</si>
  <si>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</si>
  <si>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</si>
  <si>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</si>
  <si>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</si>
  <si>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</si>
  <si>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</si>
  <si>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</si>
  <si>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</si>
  <si>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</si>
  <si>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</si>
  <si>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</si>
  <si>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</si>
  <si>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</si>
  <si>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</si>
  <si>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</si>
  <si>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</si>
  <si>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</si>
  <si>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</si>
  <si>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</si>
  <si>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</si>
  <si>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</si>
  <si>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</si>
  <si>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</si>
  <si>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</si>
  <si>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</si>
  <si>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</si>
  <si>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</si>
  <si>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</si>
  <si>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</si>
  <si>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</si>
  <si>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</si>
  <si>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</si>
  <si>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</si>
  <si>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</si>
  <si>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</si>
  <si>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</si>
  <si>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</si>
  <si>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</si>
  <si>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</si>
  <si>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</si>
  <si>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</si>
  <si>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</si>
  <si>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</si>
  <si>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</si>
  <si>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</si>
  <si>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</si>
  <si>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</si>
  <si>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</si>
  <si>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</si>
  <si>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</si>
  <si>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</si>
  <si>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</si>
  <si>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</si>
  <si>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</si>
  <si>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</si>
  <si>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</si>
  <si>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</si>
  <si>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</si>
  <si>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</si>
  <si>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</si>
  <si>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</si>
  <si>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</si>
  <si>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</si>
  <si>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</si>
  <si>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</si>
  <si>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</si>
  <si>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</si>
  <si>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</si>
  <si>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</si>
  <si>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</si>
  <si>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</si>
  <si>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</si>
  <si>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</si>
  <si>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</si>
  <si>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</si>
  <si>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</si>
  <si>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</si>
  <si>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</si>
  <si>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</si>
  <si>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</si>
  <si>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</si>
  <si>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</si>
  <si>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</si>
  <si>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</si>
  <si>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</si>
  <si>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</si>
  <si>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</si>
  <si>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</si>
  <si>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</si>
  <si>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</si>
  <si>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</si>
  <si>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</si>
  <si>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</si>
  <si>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</si>
  <si>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</si>
  <si>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</si>
  <si>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</si>
  <si>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</si>
  <si>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</si>
  <si>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</si>
  <si>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</si>
  <si>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</si>
  <si>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</si>
  <si>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</si>
  <si>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</si>
  <si>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</si>
  <si>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</si>
  <si>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</si>
  <si>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</si>
  <si>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</si>
  <si>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</si>
  <si>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</si>
  <si>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</si>
  <si>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</si>
  <si>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</si>
  <si>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</si>
  <si>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</si>
  <si>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</si>
  <si>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</si>
  <si>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</si>
  <si>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</si>
  <si>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</si>
  <si>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</si>
  <si>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</si>
  <si>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</si>
  <si>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</si>
  <si>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</si>
  <si>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</si>
  <si>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</si>
  <si>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</si>
  <si>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</si>
  <si>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</si>
  <si>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</si>
  <si>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</si>
  <si>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</si>
  <si>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</si>
  <si>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</si>
  <si>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</si>
  <si>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</si>
  <si>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שיכון ובינוי 6</t>
  </si>
  <si>
    <t>1129733</t>
  </si>
  <si>
    <t>520036104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</si>
  <si>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</si>
  <si>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</si>
  <si>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</si>
  <si>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</si>
  <si>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</si>
  <si>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</si>
  <si>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</si>
  <si>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</si>
  <si>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</si>
  <si>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</si>
  <si>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</si>
  <si>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</si>
  <si>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</si>
  <si>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</si>
  <si>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</si>
  <si>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הכשרת היישוב 17</t>
  </si>
  <si>
    <t>6120182</t>
  </si>
  <si>
    <t>514423474</t>
  </si>
  <si>
    <t>ilBBB+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</si>
  <si>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</si>
  <si>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</si>
  <si>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</si>
  <si>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</si>
  <si>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</si>
  <si>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</si>
  <si>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</si>
  <si>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</si>
  <si>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</si>
  <si>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</si>
  <si>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</si>
  <si>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</si>
  <si>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</si>
  <si>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</si>
  <si>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</si>
  <si>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</si>
  <si>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</si>
  <si>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</si>
  <si>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</si>
  <si>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</si>
  <si>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</si>
  <si>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</si>
  <si>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</si>
  <si>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</si>
  <si>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</si>
  <si>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</si>
  <si>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</si>
  <si>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</si>
  <si>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</si>
  <si>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</si>
  <si>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</si>
  <si>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</si>
  <si>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</si>
  <si>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</si>
  <si>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</si>
  <si>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</si>
  <si>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</si>
  <si>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</si>
  <si>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</si>
  <si>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</si>
  <si>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</si>
  <si>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</si>
  <si>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</si>
  <si>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</si>
  <si>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</si>
  <si>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</si>
  <si>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</si>
  <si>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</si>
  <si>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</si>
  <si>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</si>
  <si>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</si>
  <si>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</si>
  <si>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</si>
  <si>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</si>
  <si>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</si>
  <si>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</si>
  <si>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</si>
  <si>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</si>
  <si>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</si>
  <si>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</si>
  <si>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</si>
  <si>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</si>
  <si>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</si>
  <si>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</si>
  <si>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</si>
  <si>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</si>
  <si>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</si>
  <si>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</si>
  <si>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</si>
  <si>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</si>
  <si>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</si>
  <si>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</si>
  <si>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</si>
  <si>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</si>
  <si>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</si>
  <si>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</si>
  <si>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</si>
  <si>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</si>
  <si>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</si>
  <si>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</si>
  <si>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</si>
  <si>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</si>
  <si>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</si>
  <si>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</si>
  <si>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</si>
  <si>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</si>
  <si>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</si>
  <si>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</si>
  <si>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</si>
  <si>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</si>
  <si>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</si>
  <si>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</si>
  <si>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</si>
  <si>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</si>
  <si>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</si>
  <si>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</si>
  <si>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</si>
  <si>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</si>
  <si>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</si>
  <si>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</si>
  <si>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</si>
  <si>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</si>
  <si>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</si>
  <si>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</si>
  <si>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</si>
  <si>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</si>
  <si>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</si>
  <si>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</si>
  <si>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</si>
  <si>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</si>
  <si>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</si>
  <si>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</si>
  <si>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</si>
  <si>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</si>
  <si>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</si>
  <si>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</si>
  <si>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</si>
  <si>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</si>
  <si>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</si>
  <si>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</si>
  <si>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</si>
  <si>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</si>
  <si>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</si>
  <si>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</si>
  <si>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</si>
  <si>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</si>
  <si>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</si>
  <si>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</si>
  <si>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</si>
  <si>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</si>
  <si>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</si>
  <si>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</si>
  <si>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</si>
  <si>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</si>
  <si>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</si>
  <si>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</si>
  <si>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</si>
  <si>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</si>
  <si>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</si>
  <si>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</si>
  <si>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</si>
  <si>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</si>
  <si>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</si>
  <si>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</si>
  <si>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</si>
  <si>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</si>
  <si>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</si>
  <si>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</si>
  <si>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</si>
  <si>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</si>
  <si>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</si>
  <si>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</si>
  <si>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</si>
  <si>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</si>
  <si>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</si>
  <si>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</si>
  <si>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</si>
  <si>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</si>
  <si>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</si>
  <si>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</si>
  <si>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</si>
  <si>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</si>
  <si>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</si>
  <si>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</si>
  <si>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</si>
  <si>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</si>
  <si>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</si>
  <si>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</si>
  <si>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</si>
  <si>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</si>
  <si>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</si>
  <si>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</si>
  <si>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</si>
  <si>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</si>
  <si>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</si>
  <si>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</si>
  <si>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</si>
  <si>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</si>
  <si>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</si>
  <si>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</si>
  <si>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</si>
  <si>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</si>
  <si>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</si>
  <si>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</si>
  <si>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</si>
  <si>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</si>
  <si>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</si>
  <si>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</si>
  <si>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</si>
  <si>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</si>
  <si>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</si>
  <si>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</si>
  <si>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</si>
  <si>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</si>
  <si>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</si>
  <si>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</si>
  <si>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</si>
  <si>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</si>
  <si>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</si>
  <si>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</si>
  <si>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</si>
  <si>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</si>
  <si>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</si>
  <si>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</si>
  <si>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</si>
  <si>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</si>
  <si>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</si>
  <si>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</si>
  <si>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</si>
  <si>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</si>
  <si>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</si>
  <si>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</si>
  <si>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</si>
  <si>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</si>
  <si>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</si>
  <si>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</si>
  <si>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</si>
  <si>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</si>
  <si>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</si>
  <si>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</si>
  <si>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</si>
  <si>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</si>
  <si>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</si>
  <si>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</si>
  <si>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</si>
  <si>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</si>
  <si>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COMMONWEALTH BANK 3.61 9/34</t>
  </si>
  <si>
    <t>USQ2704MAA64</t>
  </si>
  <si>
    <t>Banks</t>
  </si>
  <si>
    <t>A+</t>
  </si>
  <si>
    <t>NAB 3.933 08/2034 08/29</t>
  </si>
  <si>
    <t>USG6S94TAB96</t>
  </si>
  <si>
    <t>BMETR 4.75 02/24</t>
  </si>
  <si>
    <t>USP37466AJ19</t>
  </si>
  <si>
    <t>Transportation</t>
  </si>
  <si>
    <t>A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</si>
  <si>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</si>
  <si>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</si>
  <si>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</si>
  <si>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</si>
  <si>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</si>
  <si>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</si>
  <si>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</si>
  <si>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</si>
  <si>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</si>
  <si>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</si>
  <si>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</si>
  <si>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</si>
  <si>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Baa1</t>
  </si>
  <si>
    <t>Moodys</t>
  </si>
  <si>
    <t>HYUCAP 3.75 03/23</t>
  </si>
  <si>
    <t>USY3815NBA82</t>
  </si>
  <si>
    <t>Automobiles &amp; Components</t>
  </si>
  <si>
    <t>ABBVIE 4.45 05/46 06/46</t>
  </si>
  <si>
    <t>US00287YAW93</t>
  </si>
  <si>
    <t>Health Care Equipment &amp; Services</t>
  </si>
  <si>
    <t>Baa2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</si>
  <si>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</si>
  <si>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</si>
  <si>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</si>
  <si>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</si>
  <si>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</si>
  <si>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</si>
  <si>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</si>
  <si>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</si>
  <si>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</si>
  <si>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</si>
  <si>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</si>
  <si>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</si>
  <si>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</si>
  <si>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4.55 03/49 09/48</t>
  </si>
  <si>
    <t>US00206RDK59</t>
  </si>
  <si>
    <t>TELECOMMUNICATION SERVICES</t>
  </si>
  <si>
    <t>CREDIT SUISSE 6.5 08/23</t>
  </si>
  <si>
    <t>XS0957135212</t>
  </si>
  <si>
    <t>ENELIM 4.625 25</t>
  </si>
  <si>
    <t>US29278GAJ76</t>
  </si>
  <si>
    <t>Diversified Financials</t>
  </si>
  <si>
    <t>ENELIM 4.875 06/29</t>
  </si>
  <si>
    <t>US29278GAK40</t>
  </si>
  <si>
    <t>FEDEX 5.1 01/44</t>
  </si>
  <si>
    <t>US31428XAW65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</si>
  <si>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</si>
  <si>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</si>
  <si>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</si>
  <si>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</si>
  <si>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</si>
  <si>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</si>
  <si>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</si>
  <si>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</si>
  <si>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</si>
  <si>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</si>
  <si>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</si>
  <si>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WESTPAC BANKING 4.11 07/34 07/29</t>
  </si>
  <si>
    <t>US961214EF61</t>
  </si>
  <si>
    <t>ACAFP 7.875 01/29/49</t>
  </si>
  <si>
    <t>USF22797RT78</t>
  </si>
  <si>
    <t>AER 4.875 01/24</t>
  </si>
  <si>
    <t>US00774MAK18</t>
  </si>
  <si>
    <t>Commercial &amp; Professional Services</t>
  </si>
  <si>
    <t>AERCAP IRELAND 4.45 04/26</t>
  </si>
  <si>
    <t>US00774MAL90</t>
  </si>
  <si>
    <t>ALLEGION 3.5 10/29 07/29</t>
  </si>
  <si>
    <t>US01748TAB70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</si>
  <si>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</si>
  <si>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</si>
  <si>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</si>
  <si>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</si>
  <si>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</si>
  <si>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</si>
  <si>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</si>
  <si>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 Equipment</t>
  </si>
  <si>
    <t>DELL 5.3 01/29</t>
  </si>
  <si>
    <t>US24703DBA81</t>
  </si>
  <si>
    <t>ECOPETROL 5.875 09/23</t>
  </si>
  <si>
    <t>US279158AC30</t>
  </si>
  <si>
    <t>ETP 5.25 04/29</t>
  </si>
  <si>
    <t>US29278NAG88</t>
  </si>
  <si>
    <t>FORD 5.596 01/22</t>
  </si>
  <si>
    <t>US345397ZM88</t>
  </si>
  <si>
    <t>Baa3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</si>
  <si>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</si>
  <si>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</si>
  <si>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</si>
  <si>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</si>
  <si>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</si>
  <si>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</si>
  <si>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</si>
  <si>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MERCK 2.875 06/29 06/79</t>
  </si>
  <si>
    <t>XS2011260705</t>
  </si>
  <si>
    <t>Pharmaceuticals &amp; Biotechnology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</si>
  <si>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</si>
  <si>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</si>
  <si>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</si>
  <si>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</si>
  <si>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</si>
  <si>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</si>
  <si>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</si>
  <si>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</si>
  <si>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</si>
  <si>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</si>
  <si>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</si>
  <si>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</si>
  <si>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</si>
  <si>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</si>
  <si>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TOL 3.8 11/29</t>
  </si>
  <si>
    <t>US88947EAU47</t>
  </si>
  <si>
    <t>TRPCN 5.3 03/77</t>
  </si>
  <si>
    <t>US89356BAC28</t>
  </si>
  <si>
    <t>TRPCN 5.875 08/76</t>
  </si>
  <si>
    <t>US89356BAB45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</si>
  <si>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</si>
  <si>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</si>
  <si>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</si>
  <si>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</si>
  <si>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</si>
  <si>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</si>
  <si>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</si>
  <si>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Ba1</t>
  </si>
  <si>
    <t>CONTINENTAL RES 5 09/22 03/17</t>
  </si>
  <si>
    <t>US212015AH47</t>
  </si>
  <si>
    <t>CTXS 4.5 12/27</t>
  </si>
  <si>
    <t>US177376AE06</t>
  </si>
  <si>
    <t>Software &amp; Services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</si>
  <si>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</si>
  <si>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</si>
  <si>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</si>
  <si>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</si>
  <si>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</si>
  <si>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</si>
  <si>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</si>
  <si>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</si>
  <si>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</si>
  <si>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</si>
  <si>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</si>
  <si>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</si>
  <si>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PEMEX 4.875 01/22</t>
  </si>
  <si>
    <t>US71654QBB77</t>
  </si>
  <si>
    <t>PETROLEOS MEXICANOS 6.49 1/27 11/26</t>
  </si>
  <si>
    <t>USP78625DW03</t>
  </si>
  <si>
    <t>REPSM 4.5 03/75</t>
  </si>
  <si>
    <t>XS1207058733</t>
  </si>
  <si>
    <t>SOLVAY 4.25 04/03/2024</t>
  </si>
  <si>
    <t>BE6309987400</t>
  </si>
  <si>
    <t>VALE 3.75 01/23</t>
  </si>
  <si>
    <t>XS0802953165</t>
  </si>
  <si>
    <t>VERISIGN 4.625 05/23 05/18</t>
  </si>
  <si>
    <t>US92343EAF97</t>
  </si>
  <si>
    <t>VODAFONE 6.25 10/78 10/24</t>
  </si>
  <si>
    <t>XS1888180640</t>
  </si>
  <si>
    <t>CCO HOLDINGS 4.75 03/30 09/24</t>
  </si>
  <si>
    <t>US1248EPCD32</t>
  </si>
  <si>
    <t>Media</t>
  </si>
  <si>
    <t>BB</t>
  </si>
  <si>
    <t>CHCOCH 7 6/30/24</t>
  </si>
  <si>
    <t>US16412XAD75</t>
  </si>
  <si>
    <t>CHENIERE CORPUS 5.125 06/27</t>
  </si>
  <si>
    <t>US16412XAG07</t>
  </si>
  <si>
    <t>CQP 4.5 10/29</t>
  </si>
  <si>
    <t>US16411QAE17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</si>
  <si>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</si>
  <si>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</si>
  <si>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</si>
  <si>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</si>
  <si>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</si>
  <si>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</si>
  <si>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</si>
  <si>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</si>
  <si>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</si>
  <si>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</si>
  <si>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</si>
  <si>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</si>
  <si>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</si>
  <si>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</si>
  <si>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</si>
  <si>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BB-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</si>
  <si>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</si>
  <si>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</si>
  <si>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</si>
  <si>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</si>
  <si>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</si>
  <si>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</si>
  <si>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</si>
  <si>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</si>
  <si>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</si>
  <si>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</si>
  <si>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</si>
  <si>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</si>
  <si>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</si>
  <si>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</si>
  <si>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</si>
  <si>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</si>
  <si>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</si>
  <si>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</si>
  <si>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</si>
  <si>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</si>
  <si>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</si>
  <si>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</si>
  <si>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</si>
  <si>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</si>
  <si>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</si>
  <si>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</si>
  <si>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</si>
  <si>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</si>
  <si>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BMO 4.8 PERP</t>
  </si>
  <si>
    <t>US06368B5P91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</si>
  <si>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</si>
  <si>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</si>
  <si>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</si>
  <si>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</si>
  <si>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</si>
  <si>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</si>
  <si>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</si>
  <si>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</si>
  <si>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</si>
  <si>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</si>
  <si>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</si>
  <si>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</si>
  <si>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</si>
  <si>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</si>
  <si>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</si>
  <si>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</si>
  <si>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</si>
  <si>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</si>
  <si>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</si>
  <si>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</si>
  <si>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</si>
  <si>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</si>
  <si>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</si>
  <si>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</si>
  <si>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</si>
  <si>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</si>
  <si>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</si>
  <si>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</si>
  <si>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</si>
  <si>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</si>
  <si>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</si>
  <si>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</si>
  <si>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</si>
  <si>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</si>
  <si>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</si>
  <si>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</si>
  <si>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</si>
  <si>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</si>
  <si>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</si>
  <si>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</si>
  <si>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</si>
  <si>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</si>
  <si>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</si>
  <si>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</si>
  <si>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</si>
  <si>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</si>
  <si>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</si>
  <si>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</si>
  <si>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</si>
  <si>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</si>
  <si>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</si>
  <si>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</si>
  <si>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</si>
  <si>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</si>
  <si>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</si>
  <si>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</si>
  <si>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</si>
  <si>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</si>
  <si>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</si>
  <si>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</si>
  <si>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</si>
  <si>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</si>
  <si>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</si>
  <si>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</si>
  <si>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</si>
  <si>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</si>
  <si>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</si>
  <si>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</si>
  <si>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</si>
  <si>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</si>
  <si>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</si>
  <si>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</si>
  <si>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</si>
  <si>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</si>
  <si>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</si>
  <si>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</si>
  <si>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</si>
  <si>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</si>
  <si>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</si>
  <si>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</si>
  <si>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</si>
  <si>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</si>
  <si>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</si>
  <si>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</si>
  <si>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</si>
  <si>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</si>
  <si>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</si>
  <si>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</si>
  <si>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</si>
  <si>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</si>
  <si>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</si>
  <si>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</si>
  <si>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</si>
  <si>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</si>
  <si>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</si>
  <si>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</si>
  <si>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</si>
  <si>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</si>
  <si>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</si>
  <si>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</si>
  <si>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</si>
  <si>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</si>
  <si>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</si>
  <si>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</si>
  <si>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</si>
  <si>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</si>
  <si>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</si>
  <si>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</si>
  <si>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</si>
  <si>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</si>
  <si>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</si>
  <si>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</si>
  <si>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</si>
  <si>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</si>
  <si>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</si>
  <si>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</si>
  <si>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</si>
  <si>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</si>
  <si>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</si>
  <si>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</si>
  <si>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</si>
  <si>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</si>
  <si>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</si>
  <si>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</si>
  <si>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</si>
  <si>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</si>
  <si>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</si>
  <si>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</si>
  <si>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</si>
  <si>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</si>
  <si>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</si>
  <si>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</si>
  <si>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</si>
  <si>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</si>
  <si>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</si>
  <si>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</si>
  <si>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</si>
  <si>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</si>
  <si>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</si>
  <si>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</si>
  <si>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</si>
  <si>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</si>
  <si>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</si>
  <si>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</si>
  <si>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</si>
  <si>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</si>
  <si>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</si>
  <si>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</si>
  <si>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</si>
  <si>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</si>
  <si>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</si>
  <si>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</si>
  <si>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</si>
  <si>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</si>
  <si>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</si>
  <si>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</si>
  <si>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</si>
  <si>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</si>
  <si>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</si>
  <si>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</si>
  <si>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</si>
  <si>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</si>
  <si>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</si>
  <si>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</si>
  <si>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</si>
  <si>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</si>
  <si>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</si>
  <si>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</si>
  <si>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</si>
  <si>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</si>
  <si>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</si>
  <si>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</si>
  <si>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</si>
  <si>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</si>
  <si>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</si>
  <si>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</si>
  <si>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</si>
  <si>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</si>
  <si>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</si>
  <si>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</si>
  <si>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</si>
  <si>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</si>
  <si>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</si>
  <si>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</si>
  <si>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</si>
  <si>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</si>
  <si>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</si>
  <si>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</si>
  <si>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</si>
  <si>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</si>
  <si>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</si>
  <si>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</si>
  <si>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</si>
  <si>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</si>
  <si>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</si>
  <si>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</si>
  <si>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</si>
  <si>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</si>
  <si>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</si>
  <si>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</si>
  <si>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</si>
  <si>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</si>
  <si>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</si>
  <si>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</si>
  <si>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</si>
  <si>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</si>
  <si>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</si>
  <si>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</si>
  <si>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</si>
  <si>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</si>
  <si>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</si>
  <si>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</si>
  <si>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</si>
  <si>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</si>
  <si>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</si>
  <si>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</si>
  <si>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</si>
  <si>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</si>
  <si>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</si>
  <si>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</si>
  <si>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</si>
  <si>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</si>
  <si>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</si>
  <si>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</si>
  <si>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</si>
  <si>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</si>
  <si>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</si>
  <si>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</si>
  <si>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</si>
  <si>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</si>
  <si>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</si>
  <si>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</si>
  <si>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</si>
  <si>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</si>
  <si>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</si>
  <si>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</si>
  <si>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</si>
  <si>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</si>
  <si>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</si>
  <si>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</si>
  <si>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</si>
  <si>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</si>
  <si>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</si>
  <si>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</si>
  <si>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</si>
  <si>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</si>
  <si>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</si>
  <si>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</si>
  <si>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</si>
  <si>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</si>
  <si>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</si>
  <si>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</si>
  <si>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</si>
  <si>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</si>
  <si>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</si>
  <si>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</si>
  <si>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</si>
  <si>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</si>
  <si>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</si>
  <si>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</si>
  <si>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</si>
  <si>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</si>
  <si>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</si>
  <si>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</si>
  <si>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</si>
  <si>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</si>
  <si>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</si>
  <si>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</si>
  <si>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</si>
  <si>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</si>
  <si>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</si>
  <si>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</si>
  <si>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</si>
  <si>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</si>
  <si>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</si>
  <si>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</si>
  <si>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</si>
  <si>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</si>
  <si>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</si>
  <si>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</si>
  <si>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</si>
  <si>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</si>
  <si>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</si>
  <si>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</si>
  <si>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</si>
  <si>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</si>
  <si>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</si>
  <si>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</si>
  <si>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</si>
  <si>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</si>
  <si>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</si>
  <si>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</si>
  <si>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</si>
  <si>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</si>
  <si>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</si>
  <si>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</si>
  <si>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</si>
  <si>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</si>
  <si>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</si>
  <si>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</si>
  <si>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</si>
  <si>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</si>
  <si>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</si>
  <si>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</si>
  <si>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</si>
  <si>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</si>
  <si>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FIVERR INTERNATIONAL LTD</t>
  </si>
  <si>
    <t>IL0011582033</t>
  </si>
  <si>
    <t>NYSE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</si>
  <si>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</si>
  <si>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</si>
  <si>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</si>
  <si>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</si>
  <si>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</si>
  <si>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</si>
  <si>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</si>
  <si>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</si>
  <si>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</si>
  <si>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</si>
  <si>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</si>
  <si>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</si>
  <si>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</si>
  <si>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</si>
  <si>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</si>
  <si>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</si>
  <si>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</si>
  <si>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</si>
  <si>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</si>
  <si>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</si>
  <si>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</si>
  <si>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</si>
  <si>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</si>
  <si>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</si>
  <si>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</si>
  <si>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</si>
  <si>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</si>
  <si>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</si>
  <si>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</si>
  <si>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</si>
  <si>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</si>
  <si>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 GEL TECHNOLOGIES LTD</t>
  </si>
  <si>
    <t>IL0011417206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</si>
  <si>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</si>
  <si>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</si>
  <si>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</si>
  <si>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</si>
  <si>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</si>
  <si>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</si>
  <si>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</si>
  <si>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</si>
  <si>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</si>
  <si>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</si>
  <si>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</si>
  <si>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</si>
  <si>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</si>
  <si>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</si>
  <si>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</si>
  <si>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</si>
  <si>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</si>
  <si>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</si>
  <si>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</si>
  <si>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</si>
  <si>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</si>
  <si>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</si>
  <si>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</si>
  <si>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</si>
  <si>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</si>
  <si>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</si>
  <si>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</si>
  <si>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</si>
  <si>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</si>
  <si>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</si>
  <si>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</si>
  <si>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</si>
  <si>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</si>
  <si>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</si>
  <si>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</si>
  <si>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</si>
  <si>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</si>
  <si>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</si>
  <si>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</si>
  <si>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</si>
  <si>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</si>
  <si>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</si>
  <si>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</si>
  <si>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</si>
  <si>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</si>
  <si>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</si>
  <si>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</si>
  <si>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</si>
  <si>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</si>
  <si>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</si>
  <si>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</si>
  <si>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DEUTSCHE POST AG REG</t>
  </si>
  <si>
    <t>DE0005552004</t>
  </si>
  <si>
    <t>DOMINO`S PIZZA INC</t>
  </si>
  <si>
    <t>US25754A2015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</si>
  <si>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</si>
  <si>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</si>
  <si>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</si>
  <si>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</si>
  <si>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</si>
  <si>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</si>
  <si>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</si>
  <si>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</si>
  <si>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</si>
  <si>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</si>
  <si>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</si>
  <si>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</si>
  <si>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</si>
  <si>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HCP INC</t>
  </si>
  <si>
    <t>US40414L1098</t>
  </si>
  <si>
    <t>INDITEX</t>
  </si>
  <si>
    <t>ES0148396007</t>
  </si>
  <si>
    <t>BME</t>
  </si>
  <si>
    <t>JPMORGAN CHASE</t>
  </si>
  <si>
    <t>US46625H1005</t>
  </si>
  <si>
    <t>KERING</t>
  </si>
  <si>
    <t>FR0000121485</t>
  </si>
  <si>
    <t>LOCKHEED MARTIN CORP</t>
  </si>
  <si>
    <t>US5398301094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</si>
  <si>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</si>
  <si>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</si>
  <si>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</si>
  <si>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</si>
  <si>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</si>
  <si>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</si>
  <si>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</si>
  <si>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</si>
  <si>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</si>
  <si>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</si>
  <si>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MOSAIC CO/THE</t>
  </si>
  <si>
    <t>US61945C1036</t>
  </si>
  <si>
    <t>NESTLE SA REG</t>
  </si>
  <si>
    <t>CH0038863350</t>
  </si>
  <si>
    <t>פרנק שווצרי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</si>
  <si>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</si>
  <si>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</si>
  <si>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</si>
  <si>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</si>
  <si>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</si>
  <si>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</si>
  <si>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</si>
  <si>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</si>
  <si>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</si>
  <si>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</si>
  <si>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</si>
  <si>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</si>
  <si>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</si>
  <si>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</si>
  <si>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</si>
  <si>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</si>
  <si>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</si>
  <si>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</si>
  <si>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</si>
  <si>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</si>
  <si>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</si>
  <si>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</si>
  <si>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</si>
  <si>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</si>
  <si>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STARBUCKS CORP</t>
  </si>
  <si>
    <t>US8552441094</t>
  </si>
  <si>
    <t>TARGET CORP</t>
  </si>
  <si>
    <t>US87612E1064</t>
  </si>
  <si>
    <t>THALES SA</t>
  </si>
  <si>
    <t>FR0000121329</t>
  </si>
  <si>
    <t>TIFFANY &amp; CO</t>
  </si>
  <si>
    <t>US8865471085</t>
  </si>
  <si>
    <t>TJX COMPANIES INC</t>
  </si>
  <si>
    <t>US8725401090</t>
  </si>
  <si>
    <t>TWITTER INC</t>
  </si>
  <si>
    <t>US90184L1026</t>
  </si>
  <si>
    <t>UNILEVER NV CVA</t>
  </si>
  <si>
    <t>NL0000388619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</si>
  <si>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</si>
  <si>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</si>
  <si>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</si>
  <si>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</si>
  <si>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</si>
  <si>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</si>
  <si>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</si>
  <si>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</si>
  <si>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</si>
  <si>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</si>
  <si>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</si>
  <si>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</si>
  <si>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</si>
  <si>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</si>
  <si>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</si>
  <si>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</si>
  <si>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</si>
  <si>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</si>
  <si>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</si>
  <si>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</si>
  <si>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</si>
  <si>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</si>
  <si>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</si>
  <si>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</si>
  <si>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</si>
  <si>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</si>
  <si>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</si>
  <si>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</si>
  <si>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</si>
  <si>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</si>
  <si>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</si>
  <si>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</si>
  <si>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</si>
  <si>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</si>
  <si>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</si>
  <si>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</si>
  <si>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</si>
  <si>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</si>
  <si>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</si>
  <si>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</si>
  <si>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</si>
  <si>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</si>
  <si>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</si>
  <si>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</si>
  <si>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</si>
  <si>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</si>
  <si>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</si>
  <si>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</si>
  <si>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</si>
  <si>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</si>
  <si>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</si>
  <si>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</si>
  <si>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</si>
  <si>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</si>
  <si>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</si>
  <si>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</si>
  <si>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</si>
  <si>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</si>
  <si>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</si>
  <si>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</si>
  <si>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</si>
  <si>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</si>
  <si>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</si>
  <si>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</si>
  <si>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</si>
  <si>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</si>
  <si>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</si>
  <si>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</si>
  <si>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</si>
  <si>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</si>
  <si>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</si>
  <si>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</si>
  <si>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</si>
  <si>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</si>
  <si>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</si>
  <si>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</si>
  <si>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</si>
  <si>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</si>
  <si>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</si>
  <si>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</si>
  <si>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</si>
  <si>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</si>
  <si>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</si>
  <si>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</si>
  <si>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</si>
  <si>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</si>
  <si>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</si>
  <si>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</si>
  <si>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</si>
  <si>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FIRST TRUST CONSUMER STAPLES</t>
  </si>
  <si>
    <t>US33734X1191</t>
  </si>
  <si>
    <t>HORIZONS S&amp;P/TSX 60 INDEX</t>
  </si>
  <si>
    <t>CA44049A1241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</si>
  <si>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</si>
  <si>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</si>
  <si>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</si>
  <si>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</si>
  <si>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</si>
  <si>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</si>
  <si>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</si>
  <si>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</si>
  <si>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</si>
  <si>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</si>
  <si>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</si>
  <si>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</si>
  <si>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</si>
  <si>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</si>
  <si>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</si>
  <si>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</si>
  <si>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</si>
  <si>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</si>
  <si>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</si>
  <si>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</si>
  <si>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</si>
  <si>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</si>
  <si>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</si>
  <si>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</si>
  <si>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</si>
  <si>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</si>
  <si>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</si>
  <si>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</si>
  <si>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</si>
  <si>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</si>
  <si>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</si>
  <si>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</si>
  <si>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</si>
  <si>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</si>
  <si>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</si>
  <si>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</si>
  <si>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</si>
  <si>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</si>
  <si>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</si>
  <si>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</si>
  <si>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</si>
  <si>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</si>
  <si>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</si>
  <si>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</si>
  <si>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</si>
  <si>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</si>
  <si>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</si>
  <si>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</si>
  <si>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</si>
  <si>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</si>
  <si>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</si>
  <si>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</si>
  <si>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</si>
  <si>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</si>
  <si>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</si>
  <si>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</si>
  <si>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</si>
  <si>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</si>
  <si>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</si>
  <si>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</si>
  <si>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</si>
  <si>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</si>
  <si>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</si>
  <si>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</si>
  <si>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</si>
  <si>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</si>
  <si>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</si>
  <si>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</si>
  <si>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</si>
  <si>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</si>
  <si>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</si>
  <si>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</si>
  <si>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</si>
  <si>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</si>
  <si>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</si>
  <si>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</si>
  <si>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</si>
  <si>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</si>
  <si>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</si>
  <si>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</si>
  <si>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</si>
  <si>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</si>
  <si>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UBS LUX BD USD</t>
  </si>
  <si>
    <t>LU0396367608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</si>
  <si>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</si>
  <si>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</si>
  <si>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</si>
  <si>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</si>
  <si>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</si>
  <si>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</si>
  <si>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</si>
  <si>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</si>
  <si>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EURIZON EASYFND BND HI YL Z</t>
  </si>
  <si>
    <t>LU0335991534</t>
  </si>
  <si>
    <t>Amundi Funds Pioneer US High Yield Class I2</t>
  </si>
  <si>
    <t>LU1883863851</t>
  </si>
  <si>
    <t xml:space="preserve"> BLA/GSO EUR A ACC</t>
  </si>
  <si>
    <t>IE00B3DS7666</t>
  </si>
  <si>
    <t>CS NL GL SEN LO MC</t>
  </si>
  <si>
    <t>LU0635707705</t>
  </si>
  <si>
    <t>ING US Senior Loans</t>
  </si>
  <si>
    <t>LU0426533492</t>
  </si>
  <si>
    <t>Babson European Bank Loan Fund</t>
  </si>
  <si>
    <t>IE00B6YX4R11</t>
  </si>
  <si>
    <t>B</t>
  </si>
  <si>
    <t>FIDELITY US HIGH YD I ACC</t>
  </si>
  <si>
    <t>LU0891474172</t>
  </si>
  <si>
    <t>Guggenheim US Loan Fund</t>
  </si>
  <si>
    <t>IE00BCFKMH92</t>
  </si>
  <si>
    <t>LION III EUR C3 ACC</t>
  </si>
  <si>
    <t>IE00B804LV55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</si>
  <si>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</si>
  <si>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</si>
  <si>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</si>
  <si>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</si>
  <si>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</si>
  <si>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</si>
  <si>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</si>
  <si>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</si>
  <si>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</si>
  <si>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</si>
  <si>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</si>
  <si>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</si>
  <si>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</si>
  <si>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</si>
  <si>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</si>
  <si>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</si>
  <si>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</si>
  <si>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</si>
  <si>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</si>
  <si>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</si>
  <si>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</si>
  <si>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</si>
  <si>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</si>
  <si>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</si>
  <si>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</si>
  <si>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C 1610 OCT 2019</t>
  </si>
  <si>
    <t>82841024</t>
  </si>
  <si>
    <t>ל.ר.</t>
  </si>
  <si>
    <t>LmC 2500 OCT 2019</t>
  </si>
  <si>
    <t>82804287</t>
  </si>
  <si>
    <t>LmP 2500 OCT 2019</t>
  </si>
  <si>
    <t>82804477</t>
  </si>
  <si>
    <t>P 1610 OCT 2019</t>
  </si>
  <si>
    <t>82841636</t>
  </si>
  <si>
    <t>plC 2530 OCT2019</t>
  </si>
  <si>
    <t>82803891</t>
  </si>
  <si>
    <t>plP 2530 OCT2019</t>
  </si>
  <si>
    <t>82804097</t>
  </si>
  <si>
    <t>BA US 11/15/19 C410</t>
  </si>
  <si>
    <t>BA US 11/19 C410</t>
  </si>
  <si>
    <t>EA1 FP 12/20/19 C130</t>
  </si>
  <si>
    <t>EA1 19 C130</t>
  </si>
  <si>
    <t>PLD US 11/15/19 C90</t>
  </si>
  <si>
    <t>PLD 1119 C90</t>
  </si>
  <si>
    <t>SPXW US 10/31/19 P2650</t>
  </si>
  <si>
    <t>SPXW 1019 P2650</t>
  </si>
  <si>
    <t>SPXW US 10/31/19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</si>
  <si>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</si>
  <si>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</si>
  <si>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</si>
  <si>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</si>
  <si>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</si>
  <si>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</si>
  <si>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XLP US 10/20/19 C63</t>
  </si>
  <si>
    <t>XLP 12/19 C63</t>
  </si>
  <si>
    <t>S&amp;P500 EMINI FUT DEC19</t>
  </si>
  <si>
    <t>ESZ9</t>
  </si>
  <si>
    <t>STOXX EUROPE 600 DEC19</t>
  </si>
  <si>
    <t>SXOZ9</t>
  </si>
  <si>
    <t>TOPIX INDX FUT DEC19</t>
  </si>
  <si>
    <t>TPZ9</t>
  </si>
  <si>
    <t>ערד 8786_1/2027</t>
  </si>
  <si>
    <t>71116487</t>
  </si>
  <si>
    <t>ערד 8790 2027 4.8%</t>
  </si>
  <si>
    <t>ערד 8792</t>
  </si>
  <si>
    <t>8287928</t>
  </si>
  <si>
    <t>ערד 8805</t>
  </si>
  <si>
    <t>ערד 8809</t>
  </si>
  <si>
    <t>3322000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</si>
  <si>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</si>
  <si>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</si>
  <si>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</si>
  <si>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</si>
  <si>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</si>
  <si>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</si>
  <si>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</si>
  <si>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</si>
  <si>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</si>
  <si>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</si>
  <si>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</si>
  <si>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</si>
  <si>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</si>
  <si>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</si>
  <si>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</si>
  <si>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</si>
  <si>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</si>
  <si>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</si>
  <si>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</si>
  <si>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</si>
  <si>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</si>
  <si>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</si>
  <si>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</si>
  <si>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</si>
  <si>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</si>
  <si>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</si>
  <si>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</si>
  <si>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</si>
  <si>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</si>
  <si>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</si>
  <si>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</si>
  <si>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</si>
  <si>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</si>
  <si>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</si>
  <si>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</si>
  <si>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</si>
  <si>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</si>
  <si>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</si>
  <si>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</si>
  <si>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</si>
  <si>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</si>
  <si>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</si>
  <si>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</si>
  <si>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</si>
  <si>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</si>
  <si>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</si>
  <si>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</si>
  <si>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</si>
  <si>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</si>
  <si>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</si>
  <si>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</si>
  <si>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</si>
  <si>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</si>
  <si>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</si>
  <si>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</si>
  <si>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</si>
  <si>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</si>
  <si>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</si>
  <si>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</si>
  <si>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</si>
  <si>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</si>
  <si>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</si>
  <si>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</si>
  <si>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</si>
  <si>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</si>
  <si>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</si>
  <si>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</si>
  <si>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</si>
  <si>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</si>
  <si>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</si>
  <si>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</si>
  <si>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</si>
  <si>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</si>
  <si>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</si>
  <si>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</si>
  <si>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</si>
  <si>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</si>
  <si>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</si>
  <si>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סדרה 8776 2026 4.8%</t>
  </si>
  <si>
    <t>8287765</t>
  </si>
  <si>
    <t>ערד סדרה 8788 4.8% 2027</t>
  </si>
  <si>
    <t>71116727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</si>
  <si>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</si>
  <si>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</si>
  <si>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</si>
  <si>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</si>
  <si>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</si>
  <si>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</si>
  <si>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</si>
  <si>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</si>
  <si>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</si>
  <si>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</si>
  <si>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</si>
  <si>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</si>
  <si>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</si>
  <si>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</si>
  <si>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</si>
  <si>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</si>
  <si>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</si>
  <si>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</si>
  <si>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</si>
  <si>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</si>
  <si>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</si>
  <si>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</si>
  <si>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</si>
  <si>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</si>
  <si>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</si>
  <si>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</si>
  <si>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</si>
  <si>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</si>
  <si>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</si>
  <si>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</si>
  <si>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</si>
  <si>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</si>
  <si>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</si>
  <si>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</si>
  <si>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Rialto Elite Portfolio makefet*</t>
  </si>
  <si>
    <t>508308</t>
  </si>
  <si>
    <t>ROBIN*</t>
  </si>
  <si>
    <t>505145</t>
  </si>
  <si>
    <t>Sacramento 353*</t>
  </si>
  <si>
    <t>Tanfield 1*</t>
  </si>
  <si>
    <t>white oak 2*</t>
  </si>
  <si>
    <t>white oak 3 mkf*</t>
  </si>
  <si>
    <t>494381</t>
  </si>
  <si>
    <t>סה"כ קרנות השקעה</t>
  </si>
  <si>
    <t>סה"כ קרנות השקעה בישראל</t>
  </si>
  <si>
    <t>ריאליטי קרן השקעות בנדל"ן IV</t>
  </si>
  <si>
    <t>Kedma Capital III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</si>
  <si>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</si>
  <si>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</si>
  <si>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</si>
  <si>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</si>
  <si>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</si>
  <si>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ISRAEL V</t>
  </si>
  <si>
    <t>Vintage Fund of Funds V ACCESS</t>
  </si>
  <si>
    <t xml:space="preserve"> Brookfield SREP III</t>
  </si>
  <si>
    <t>Blackstone Real Estate Partners IX</t>
  </si>
  <si>
    <t>Co Invest Antlia BSREP III</t>
  </si>
  <si>
    <t>Portfolio EDGE</t>
  </si>
  <si>
    <t>Waterton Residential P V XIII</t>
  </si>
  <si>
    <t>ACE IV*</t>
  </si>
  <si>
    <t>ADLS</t>
  </si>
  <si>
    <t>APCS LP*</t>
  </si>
  <si>
    <t>Apollo Fund IX</t>
  </si>
  <si>
    <t>Apollo Natural Resources Partners II LP</t>
  </si>
  <si>
    <t>Astorg VII</t>
  </si>
  <si>
    <t>Brookfield Capital Partners V</t>
  </si>
  <si>
    <t>Brookfield coinv JCI</t>
  </si>
  <si>
    <t>CDL II</t>
  </si>
  <si>
    <t>CMPVIIC</t>
  </si>
  <si>
    <t>Copenhagen Infrastructure III</t>
  </si>
  <si>
    <t>CRECH V</t>
  </si>
  <si>
    <t>EC   1</t>
  </si>
  <si>
    <t>EC   2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</si>
  <si>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</si>
  <si>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</si>
  <si>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</si>
  <si>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</si>
  <si>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</si>
  <si>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</si>
  <si>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</si>
  <si>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Investindustrial VII Harbourvest B</t>
  </si>
  <si>
    <t>JP Morgan IIF</t>
  </si>
  <si>
    <t>KASS</t>
  </si>
  <si>
    <t>KCO V</t>
  </si>
  <si>
    <t>KCOIV SCS</t>
  </si>
  <si>
    <t>KELSO INVESTMENT ASSOCIATES X   HARB B</t>
  </si>
  <si>
    <t>KSO</t>
  </si>
  <si>
    <t>LS POWER FUND IV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</si>
  <si>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</si>
  <si>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</si>
  <si>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</si>
  <si>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</si>
  <si>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</si>
  <si>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</si>
  <si>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PCS IV</t>
  </si>
  <si>
    <t>PCSIII LP</t>
  </si>
  <si>
    <t>PGCO IV Co mingled Fund SCSP</t>
  </si>
  <si>
    <t>SDPIII</t>
  </si>
  <si>
    <t>Senior Loan Fund I A SLP</t>
  </si>
  <si>
    <t>TDL IV</t>
  </si>
  <si>
    <t>Thoma Bravo Fund XIII</t>
  </si>
  <si>
    <t>Thoma Bravo Harbourvest B</t>
  </si>
  <si>
    <t>TPG Asia VII L.P</t>
  </si>
  <si>
    <t>Warburg Pincus China II L.P</t>
  </si>
  <si>
    <t>Warburg Pincus China LP</t>
  </si>
  <si>
    <t>WSREDII</t>
  </si>
  <si>
    <t>REDHILL WARRANT</t>
  </si>
  <si>
    <t>52290</t>
  </si>
  <si>
    <t>₪ / מט"ח</t>
  </si>
  <si>
    <t>+ILS/-USD 3.4174 05-11-20 (10) -906</t>
  </si>
  <si>
    <t>10001526</t>
  </si>
  <si>
    <t>+ILS/-USD 3.4327 16-11-20 (10) -928</t>
  </si>
  <si>
    <t>10001524</t>
  </si>
  <si>
    <t>+ILS/-USD 3.4505 20-10-20 (10) -885</t>
  </si>
  <si>
    <t>10001515</t>
  </si>
  <si>
    <t>+ILS/-USD 3.465 02-07-20 (10) -580</t>
  </si>
  <si>
    <t>10001541</t>
  </si>
  <si>
    <t>+ILS/-USD 3.4687 21-11-19 (10) -223</t>
  </si>
  <si>
    <t>10001531</t>
  </si>
  <si>
    <t>+ILS/-USD 3.471 03-12-20 (10) -997</t>
  </si>
  <si>
    <t>10001513</t>
  </si>
  <si>
    <t>+ILS/-USD 3.474 03-12-19 (10) -220</t>
  </si>
  <si>
    <t>10001534</t>
  </si>
  <si>
    <t>+ILS/-USD 3.4754 06-11-19 (10) -186</t>
  </si>
  <si>
    <t>10001529</t>
  </si>
  <si>
    <t>+ILS/-USD 3.4807 22-01-20 (10) -223</t>
  </si>
  <si>
    <t>10001553</t>
  </si>
  <si>
    <t>+ILS/-USD 3.4867 06-02-20 (10) -403</t>
  </si>
  <si>
    <t>10001522</t>
  </si>
  <si>
    <t>+ILS/-USD 3.49 04-12-19 (10) -250</t>
  </si>
  <si>
    <t>10001536</t>
  </si>
  <si>
    <t>+ILS/-USD 3.493 15-09-20 (10) -865</t>
  </si>
  <si>
    <t>10001508</t>
  </si>
  <si>
    <t>+ILS/-USD 3.4932 20-10-20 (10) -888</t>
  </si>
  <si>
    <t>10001502</t>
  </si>
  <si>
    <t>+ILS/-USD 3.4945 16-06-20 (93) -700</t>
  </si>
  <si>
    <t>10001511</t>
  </si>
  <si>
    <t>+ILS/-USD 3.5018 26-02-20 (10) -342</t>
  </si>
  <si>
    <t>10001545</t>
  </si>
  <si>
    <t>+ILS/-USD 3.507 03-12-19 (10) -145</t>
  </si>
  <si>
    <t>10001546</t>
  </si>
  <si>
    <t>+ILS/-USD 3.5072 20-10-20 (10) -873</t>
  </si>
  <si>
    <t>10001499</t>
  </si>
  <si>
    <t>+ILS/-USD 3.51 12-05-20 (10) -707</t>
  </si>
  <si>
    <t>10001484</t>
  </si>
  <si>
    <t>+ILS/-USD 3.5106 13-02-20 (10) -314</t>
  </si>
  <si>
    <t>10001544</t>
  </si>
  <si>
    <t>+ILS/-USD 3.5141 30-10-19 (10) -209</t>
  </si>
  <si>
    <t>10001520</t>
  </si>
  <si>
    <t>+ILS/-USD 3.5147 20-11-19 (10) -203</t>
  </si>
  <si>
    <t>10001537</t>
  </si>
  <si>
    <t>+ILS/-USD 3.5149 12-12-19 (10) -191</t>
  </si>
  <si>
    <t>10001542</t>
  </si>
  <si>
    <t>+ILS/-USD 3.5234 16-06-20 (10) -796</t>
  </si>
  <si>
    <t>10001479</t>
  </si>
  <si>
    <t>+ILS/-USD 3.53 18-06-20 (10) -680</t>
  </si>
  <si>
    <t>10001498</t>
  </si>
  <si>
    <t>+ILS/-USD 3.54135 14-05-20 (10) -676.5</t>
  </si>
  <si>
    <t>10001487</t>
  </si>
  <si>
    <t>+EUR/-USD 1.12285 21-01-20 (20) +128.5</t>
  </si>
  <si>
    <t>10000051</t>
  </si>
  <si>
    <t>+EUR/-USD 1.12406 21-01-20 (12) +125.6</t>
  </si>
  <si>
    <t>10000056</t>
  </si>
  <si>
    <t>+EUR/-USD 1.1318 04-05-20 (12) +202</t>
  </si>
  <si>
    <t>10000035</t>
  </si>
  <si>
    <t>+USD/-EUR 1.1218 04-05-20 (12) +193</t>
  </si>
  <si>
    <t>10000061</t>
  </si>
  <si>
    <t>+USD/-EUR 1.12187 04-05-20 (20) +193.7</t>
  </si>
  <si>
    <t>10000063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</si>
  <si>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</si>
  <si>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</si>
  <si>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</si>
  <si>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</si>
  <si>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</si>
  <si>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</si>
  <si>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</si>
  <si>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</si>
  <si>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</si>
  <si>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</si>
  <si>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</si>
  <si>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</si>
  <si>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</si>
  <si>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</si>
  <si>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</si>
  <si>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+USD/-CAD 1.3072 18-02-20 (10) -38</t>
  </si>
  <si>
    <t>10001505</t>
  </si>
  <si>
    <t>+USD/-CAD 1.33546 09-01-20 (10) -49.4</t>
  </si>
  <si>
    <t>10001482</t>
  </si>
  <si>
    <t>+USD/-EUR 1.12622 20-04-20 (10) +225.2</t>
  </si>
  <si>
    <t>10001527</t>
  </si>
  <si>
    <t>+USD/-EUR 1.13135 09-12-19 (10) +171.5</t>
  </si>
  <si>
    <t>10001476</t>
  </si>
  <si>
    <t>+USD/-EUR 1.13263 25-11-19 (10) +171.3</t>
  </si>
  <si>
    <t>10001473</t>
  </si>
  <si>
    <t>+USD/-EUR 1.14503 20-04-20 (10) +238.3</t>
  </si>
  <si>
    <t>10001517</t>
  </si>
  <si>
    <t>+USD/-EUR 1.14689 27-04-20 (10) +254.9</t>
  </si>
  <si>
    <t>10001510</t>
  </si>
  <si>
    <t>+USD/-EUR 1.14923 24-02-20 (10) +204.3</t>
  </si>
  <si>
    <t>10001494</t>
  </si>
  <si>
    <t>+USD/-EUR 1.1516 27-01-20 (10) +198</t>
  </si>
  <si>
    <t>10001485</t>
  </si>
  <si>
    <t>+USD/-EUR 1.1595 27-04-20 (10) +252</t>
  </si>
  <si>
    <t>10001503</t>
  </si>
  <si>
    <t>+USD/-GBP 1.2124 07-10-19 (10) +28</t>
  </si>
  <si>
    <t>10001532</t>
  </si>
  <si>
    <t>+USD/-GBP 1.25355 02-03-20 (10) +118.5</t>
  </si>
  <si>
    <t>10001518</t>
  </si>
  <si>
    <t>+USD/-GBP 1.26118 02-03-20 (10) +117.8</t>
  </si>
  <si>
    <t>10001523</t>
  </si>
  <si>
    <t>+USD/-GBP 1.28271 02-03-20 (10) +117.1</t>
  </si>
  <si>
    <t>10001501</t>
  </si>
  <si>
    <t>+USD/-GBP 1.31674 07-10-19 (10) +101.4</t>
  </si>
  <si>
    <t>10001456</t>
  </si>
  <si>
    <t>+USD/-JPY 105.635 05-11-19 (10) -46.5</t>
  </si>
  <si>
    <t>10001539</t>
  </si>
  <si>
    <t>+USD/-JPY 106.825 10-02-20 (10) -184.5</t>
  </si>
  <si>
    <t>10001488</t>
  </si>
  <si>
    <t>+USD/-JPY 109.376 05-11-19 (10) -175.4</t>
  </si>
  <si>
    <t>10001438</t>
  </si>
  <si>
    <t>IRS</t>
  </si>
  <si>
    <t>10000000</t>
  </si>
  <si>
    <t>10000002</t>
  </si>
  <si>
    <t>496761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</si>
  <si>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</si>
  <si>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</si>
  <si>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</si>
  <si>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</si>
  <si>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</si>
  <si>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</si>
  <si>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</si>
  <si>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</si>
  <si>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</si>
  <si>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</si>
  <si>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30010000</t>
  </si>
  <si>
    <t>34110000</t>
  </si>
  <si>
    <t>בנק מזרחי טפחות בע"מ</t>
  </si>
  <si>
    <t>30120000</t>
  </si>
  <si>
    <t>30312000</t>
  </si>
  <si>
    <t>31712000</t>
  </si>
  <si>
    <t>30212000</t>
  </si>
  <si>
    <t>32012000</t>
  </si>
  <si>
    <t>30710000</t>
  </si>
  <si>
    <t>31010000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</si>
  <si>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</si>
  <si>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</si>
  <si>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</si>
  <si>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</si>
  <si>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</si>
  <si>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</si>
  <si>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</si>
  <si>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</si>
  <si>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</si>
  <si>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</si>
  <si>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</si>
  <si>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</si>
  <si>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</si>
  <si>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</si>
  <si>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</si>
  <si>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</si>
  <si>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</si>
  <si>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32011000</t>
  </si>
  <si>
    <t>30311000</t>
  </si>
  <si>
    <t>מ.בטחון סחיר לאומי</t>
  </si>
  <si>
    <t>75001121</t>
  </si>
  <si>
    <t>דירוג פנימי</t>
  </si>
  <si>
    <t>פק מרווח בטחון לאומי</t>
  </si>
  <si>
    <t>75001127</t>
  </si>
  <si>
    <t>AA</t>
  </si>
  <si>
    <t>לא</t>
  </si>
  <si>
    <t>כן</t>
  </si>
  <si>
    <t>11898602</t>
  </si>
  <si>
    <t>11898601</t>
  </si>
  <si>
    <t>11898600</t>
  </si>
  <si>
    <t>11898603</t>
  </si>
  <si>
    <t>11898604</t>
  </si>
  <si>
    <t>11898606</t>
  </si>
  <si>
    <t>11898607</t>
  </si>
  <si>
    <t>11898556</t>
  </si>
  <si>
    <t>11898557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</si>
  <si>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</si>
  <si>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</si>
  <si>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</si>
  <si>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</si>
  <si>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</si>
  <si>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</si>
  <si>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</si>
  <si>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</si>
  <si>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</si>
  <si>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</si>
  <si>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</si>
  <si>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</si>
  <si>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</si>
  <si>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</si>
  <si>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</si>
  <si>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</si>
  <si>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</si>
  <si>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</si>
  <si>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</si>
  <si>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</si>
  <si>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</si>
  <si>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</si>
  <si>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</si>
  <si>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</si>
  <si>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</si>
  <si>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</si>
  <si>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</si>
  <si>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</si>
  <si>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</si>
  <si>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</si>
  <si>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</si>
  <si>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91050037</t>
  </si>
  <si>
    <t>91040010</t>
  </si>
  <si>
    <t>482154</t>
  </si>
  <si>
    <t>482153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</si>
  <si>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</si>
  <si>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</si>
  <si>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</si>
  <si>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</si>
  <si>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</si>
  <si>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</si>
  <si>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</si>
  <si>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</si>
  <si>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</si>
  <si>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</si>
  <si>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</si>
  <si>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</si>
  <si>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</si>
  <si>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508506</t>
  </si>
  <si>
    <t>נדלן מקרקעין להשכרה - סטריט מול רמת ישי</t>
  </si>
  <si>
    <t>31/12/2018</t>
  </si>
  <si>
    <t>קניון</t>
  </si>
  <si>
    <t>האקליפטוס 3, פינת רח' הצפצפה, א.ת. רמת ישי</t>
  </si>
  <si>
    <t>נדלן אלביט נתניה - עלות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</si>
  <si>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</si>
  <si>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</si>
  <si>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</si>
  <si>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</si>
  <si>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</si>
  <si>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</si>
  <si>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30/092019</t>
  </si>
  <si>
    <t>זבוטינסקי פינת בן גוריון, בני ברק</t>
  </si>
  <si>
    <t>קרדן אן.וי אגח ב חש 2/18</t>
  </si>
  <si>
    <t>1143270</t>
  </si>
  <si>
    <t>SPXW 1019 P2750</t>
  </si>
  <si>
    <t>השכרה</t>
  </si>
  <si>
    <t>סה"כ יתרות התחייבות להשקעה</t>
  </si>
  <si>
    <t>Advent International GPE IX L.P</t>
  </si>
  <si>
    <t>Arclight Energy Partners Fund VII L.P</t>
  </si>
  <si>
    <t>GIP GEMINI FUND CAYMAN FEEDER</t>
  </si>
  <si>
    <t>GLOBAL INFRASTRUCTURE PARTNERS IV</t>
  </si>
  <si>
    <t>ICG SDP III</t>
  </si>
  <si>
    <t>Kartesia Credit Opportunities IV SCS</t>
  </si>
  <si>
    <t>Kartesia Credit Opportunities V</t>
  </si>
  <si>
    <t>KLIRMARK III</t>
  </si>
  <si>
    <t>KSO I</t>
  </si>
  <si>
    <t>PERMIRA CREDIT SOLUTIONS IV</t>
  </si>
  <si>
    <t>Reality IV</t>
  </si>
  <si>
    <t xml:space="preserve">WSREDII </t>
  </si>
  <si>
    <t>סה"כ בחו"ל</t>
  </si>
  <si>
    <t>tene growth capital IV</t>
  </si>
  <si>
    <t>ACE IV</t>
  </si>
  <si>
    <t xml:space="preserve">ADLS </t>
  </si>
  <si>
    <t>ADLS  co-inv</t>
  </si>
  <si>
    <t>apollo  II</t>
  </si>
  <si>
    <t>ARES private credit solutions</t>
  </si>
  <si>
    <t>Bluebay SLFI</t>
  </si>
  <si>
    <t>BROOKFIELD HSO CO-INVEST L.P</t>
  </si>
  <si>
    <t>brookfield III</t>
  </si>
  <si>
    <t>Court Square IV</t>
  </si>
  <si>
    <t>Crescent mezzanine VII</t>
  </si>
  <si>
    <t>EC1 ADLS  co-inv</t>
  </si>
  <si>
    <t>EC2 ADLS  co-inv</t>
  </si>
  <si>
    <t>harbourvest part' co inv fund IV (Tranche B)</t>
  </si>
  <si>
    <t>infrared infrastructure fund v</t>
  </si>
  <si>
    <t>JCI Power Solut</t>
  </si>
  <si>
    <t>KELSO INVESTMENT ASSOCIATES X - HARB B</t>
  </si>
  <si>
    <t>Migdal-HarbourVest 2016 Fund L.P. (Tranche B)</t>
  </si>
  <si>
    <t>Patria VI</t>
  </si>
  <si>
    <t>Permira</t>
  </si>
  <si>
    <t>PGCO IV Co-mingled Fund SCSP</t>
  </si>
  <si>
    <t>Sun Capital Partners  harbourvest B</t>
  </si>
  <si>
    <t>SVB IX</t>
  </si>
  <si>
    <t>SVB VIII</t>
  </si>
  <si>
    <t xml:space="preserve">TDLIV </t>
  </si>
  <si>
    <t>TPG ASIA VII L.P</t>
  </si>
  <si>
    <t>Vintage Fund of Funds (access) V</t>
  </si>
  <si>
    <t>VINTAGE MIGDAL CO-INVESTMENT II LP</t>
  </si>
  <si>
    <t>Warburg Pincus China I</t>
  </si>
  <si>
    <t>waterton</t>
  </si>
  <si>
    <t>פורוורד ריבית</t>
  </si>
  <si>
    <t>מובטחות משכנתא - גורם 01</t>
  </si>
  <si>
    <t>בבטחונות אחרים - גורם 144</t>
  </si>
  <si>
    <t>בבטחונות אחרים - גורם 94</t>
  </si>
  <si>
    <t>בבטחונות אחרים - גורם 111</t>
  </si>
  <si>
    <t>בבטחונות אחרים - גורם 147</t>
  </si>
  <si>
    <t>בבטחונות אחרים - גורם 41</t>
  </si>
  <si>
    <t>בבטחונות אחרים-גורם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</si>
  <si>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</si>
  <si>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</si>
  <si>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</si>
  <si>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</si>
  <si>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</si>
  <si>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אחרים-גורם 103</t>
  </si>
  <si>
    <t>בבטחונות אחרים - גורם 130</t>
  </si>
  <si>
    <t>בבטחונות אחרים - גורם 104</t>
  </si>
  <si>
    <t>בבטחונות אחרים - גורם 61</t>
  </si>
  <si>
    <t>בבטחונות אחרים - גורם 115*</t>
  </si>
  <si>
    <t>בבטחונות אחרים - גורם 137</t>
  </si>
  <si>
    <t>בבטחונות אחרים - גורם 131</t>
  </si>
  <si>
    <t>בבטחונות אחרים - גורם 143</t>
  </si>
  <si>
    <t>בבטחונות אחרים - גורם 138</t>
  </si>
  <si>
    <t>בבטחונות אחרים - גורם 142</t>
  </si>
  <si>
    <t>גורם 111</t>
  </si>
  <si>
    <t>גורם 98</t>
  </si>
  <si>
    <t>גורם 105</t>
  </si>
  <si>
    <t>גורם 145</t>
  </si>
  <si>
    <t>גורם 144</t>
  </si>
  <si>
    <t>גורם 104</t>
  </si>
  <si>
    <t>גורם 137</t>
  </si>
  <si>
    <t>גורם 143</t>
  </si>
  <si>
    <t>גורם 138</t>
  </si>
  <si>
    <t>גורם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</si>
</sst>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_ * #,##0_ ;_ * \-#,##0_ ;_ * &quot;-&quot;??_ ;_ @_ "/>
  </numFmts>
  <fonts count="3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34" fillId="0" borderId="0"/>
    <xf numFmtId="9" fontId="3" fillId="0" borderId="0" applyFont="0" applyFill="0" applyBorder="0" applyAlignment="0" applyProtection="0"/>
  </cellStyleXfs>
  <cellXfs count="16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0" fontId="11" fillId="0" borderId="6" xfId="7" applyFont="1" applyBorder="1" applyAlignment="1">
      <alignment horizontal="center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1" fillId="0" borderId="0" xfId="7" applyFont="1" applyBorder="1" applyAlignment="1">
      <alignment horizontal="center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2"/>
    </xf>
    <xf numFmtId="0" fontId="30" fillId="0" borderId="29" xfId="0" applyFont="1" applyFill="1" applyBorder="1" applyAlignment="1">
      <alignment horizontal="right" indent="3"/>
    </xf>
    <xf numFmtId="0" fontId="30" fillId="0" borderId="29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2"/>
    </xf>
    <xf numFmtId="0" fontId="30" fillId="0" borderId="25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0" fontId="30" fillId="0" borderId="25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49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164" fontId="30" fillId="0" borderId="0" xfId="13" applyFont="1" applyFill="1" applyBorder="1" applyAlignment="1">
      <alignment horizontal="right"/>
    </xf>
    <xf numFmtId="0" fontId="32" fillId="0" borderId="0" xfId="0" applyFont="1" applyFill="1"/>
    <xf numFmtId="10" fontId="33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49" fontId="31" fillId="0" borderId="0" xfId="0" applyNumberFormat="1" applyFont="1" applyFill="1" applyBorder="1" applyAlignment="1">
      <alignment horizontal="right"/>
    </xf>
    <xf numFmtId="10" fontId="30" fillId="0" borderId="0" xfId="14" applyNumberFormat="1" applyFont="1" applyFill="1" applyBorder="1" applyAlignment="1">
      <alignment horizontal="right"/>
    </xf>
    <xf numFmtId="10" fontId="31" fillId="0" borderId="0" xfId="14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0" fontId="2" fillId="0" borderId="0" xfId="15" applyAlignment="1">
      <alignment horizontal="right"/>
    </xf>
    <xf numFmtId="170" fontId="2" fillId="0" borderId="0" xfId="16" applyNumberFormat="1" applyFont="1"/>
    <xf numFmtId="14" fontId="2" fillId="0" borderId="0" xfId="15" applyNumberFormat="1"/>
    <xf numFmtId="164" fontId="2" fillId="0" borderId="0" xfId="13" applyFont="1"/>
    <xf numFmtId="14" fontId="1" fillId="0" borderId="0" xfId="17" applyNumberFormat="1"/>
    <xf numFmtId="14" fontId="1" fillId="0" borderId="0" xfId="17" applyNumberFormat="1"/>
    <xf numFmtId="0" fontId="7" fillId="0" borderId="0" xfId="0" applyFont="1" applyAlignment="1">
      <alignment horizontal="right" readingOrder="2"/>
    </xf>
    <xf numFmtId="10" fontId="35" fillId="0" borderId="0" xfId="19" applyNumberFormat="1" applyFont="1" applyFill="1" applyAlignment="1">
      <alignment horizontal="center" vertical="center" wrapText="1"/>
    </xf>
    <xf numFmtId="10" fontId="36" fillId="0" borderId="0" xfId="19" applyNumberFormat="1" applyFont="1" applyFill="1" applyAlignment="1">
      <alignment horizontal="center" vertical="center" wrapText="1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</cellXfs>
  <cellStyles count="20">
    <cellStyle name="Comma" xfId="13" builtinId="3"/>
    <cellStyle name="Comma 2" xfId="1"/>
    <cellStyle name="Comma 4" xfId="16"/>
    <cellStyle name="Currency [0] _1" xfId="2"/>
    <cellStyle name="Hyperlink 2" xfId="3"/>
    <cellStyle name="Normal" xfId="0" builtinId="0"/>
    <cellStyle name="Normal 11" xfId="4"/>
    <cellStyle name="Normal 2" xfId="5"/>
    <cellStyle name="Normal 2 2" xfId="18"/>
    <cellStyle name="Normal 3" xfId="6"/>
    <cellStyle name="Normal 4" xfId="12"/>
    <cellStyle name="Normal 5" xfId="17"/>
    <cellStyle name="Normal_2007-16618" xfId="7"/>
    <cellStyle name="Normal_יתרת התחייבות להשקעה" xfId="15"/>
    <cellStyle name="Percent" xfId="14" builtinId="5"/>
    <cellStyle name="Percent 2" xfId="8"/>
    <cellStyle name="Percent 3" xfId="19"/>
    <cellStyle name="Text" xfId="9"/>
    <cellStyle name="Total" xfId="10"/>
    <cellStyle name="היפר-קישור" xfId="11" builtinId="8"/>
  </cellStyles>
  <dxfs count="13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198120</xdr:colOff>
      <xdr:row>50</xdr:row>
      <xdr:rowOff>0</xdr:rowOff>
    </xdr:from>
    <xdr:to>
      <xdr:col>31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09-19/31.10.19/&#1511;&#1489;&#1510;&#1497;&#1501;%20&#1500;&#1491;&#1497;&#1493;&#1493;&#1495;%2009-19/&#1488;&#1497;&#1513;&#1497;&#1514;%2009-19/512237744_p8801_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6785242.3970350465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E66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5" width="6.7109375" style="9" customWidth="1"/>
    <col min="26" max="28" width="7.7109375" style="9" customWidth="1"/>
    <col min="29" max="29" width="7.140625" style="9" customWidth="1"/>
    <col min="30" max="30" width="6" style="9" customWidth="1"/>
    <col min="31" max="31" width="7.85546875" style="9" customWidth="1"/>
    <col min="32" max="32" width="8.140625" style="9" customWidth="1"/>
    <col min="33" max="33" width="6.28515625" style="9" customWidth="1"/>
    <col min="34" max="34" width="8" style="9" customWidth="1"/>
    <col min="35" max="35" width="8.7109375" style="9" customWidth="1"/>
    <col min="36" max="36" width="10" style="9" customWidth="1"/>
    <col min="37" max="37" width="9.5703125" style="9" customWidth="1"/>
    <col min="38" max="38" width="6.140625" style="9" customWidth="1"/>
    <col min="39" max="40" width="5.7109375" style="9" customWidth="1"/>
    <col min="41" max="41" width="6.85546875" style="9" customWidth="1"/>
    <col min="42" max="42" width="6.42578125" style="9" customWidth="1"/>
    <col min="43" max="43" width="6.7109375" style="9" customWidth="1"/>
    <col min="44" max="44" width="7.28515625" style="9" customWidth="1"/>
    <col min="45" max="56" width="5.7109375" style="9" customWidth="1"/>
    <col min="57" max="16384" width="9.140625" style="9"/>
  </cols>
  <sheetData>
    <row r="1" spans="1:31">
      <c r="B1" s="58" t="s">
        <v>193</v>
      </c>
      <c r="C1" s="80" t="s" vm="1">
        <v>271</v>
      </c>
    </row>
    <row r="2" spans="1:31">
      <c r="B2" s="58" t="s">
        <v>192</v>
      </c>
      <c r="C2" s="80" t="s">
        <v>272</v>
      </c>
    </row>
    <row r="3" spans="1:31">
      <c r="B3" s="58" t="s">
        <v>194</v>
      </c>
      <c r="C3" s="80" t="s">
        <v>273</v>
      </c>
    </row>
    <row r="4" spans="1:31">
      <c r="B4" s="58" t="s">
        <v>195</v>
      </c>
      <c r="C4" s="80">
        <v>8801</v>
      </c>
    </row>
    <row r="6" spans="1:31" ht="26.25" customHeight="1">
      <c r="B6" s="150" t="s">
        <v>209</v>
      </c>
      <c r="C6" s="151"/>
      <c r="D6" s="152"/>
    </row>
    <row r="7" spans="1:31" s="10" customFormat="1">
      <c r="B7" s="23"/>
      <c r="C7" s="24" t="s">
        <v>122</v>
      </c>
      <c r="D7" s="25" t="s">
        <v>120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E7" s="38" t="s">
        <v>122</v>
      </c>
    </row>
    <row r="8" spans="1:31" s="10" customFormat="1">
      <c r="B8" s="23"/>
      <c r="C8" s="26" t="s">
        <v>257</v>
      </c>
      <c r="D8" s="27" t="s">
        <v>20</v>
      </c>
      <c r="AE8" s="38" t="s">
        <v>123</v>
      </c>
    </row>
    <row r="9" spans="1:31" s="11" customFormat="1" ht="18" customHeight="1">
      <c r="B9" s="37"/>
      <c r="C9" s="20" t="s">
        <v>1</v>
      </c>
      <c r="D9" s="28" t="s">
        <v>2</v>
      </c>
      <c r="AE9" s="38" t="s">
        <v>132</v>
      </c>
    </row>
    <row r="10" spans="1:31" s="11" customFormat="1" ht="18" customHeight="1">
      <c r="B10" s="69" t="s">
        <v>208</v>
      </c>
      <c r="C10" s="120">
        <f>C11+C12+C23+C33+C35+C37</f>
        <v>6785242.3970350465</v>
      </c>
      <c r="D10" s="121">
        <f>C10/$C$42</f>
        <v>1</v>
      </c>
      <c r="AE10" s="68"/>
    </row>
    <row r="11" spans="1:31">
      <c r="A11" s="46" t="s">
        <v>155</v>
      </c>
      <c r="B11" s="29" t="s">
        <v>210</v>
      </c>
      <c r="C11" s="120">
        <f>מזומנים!J10</f>
        <v>798939.18041763001</v>
      </c>
      <c r="D11" s="121">
        <f>C11/$C$42</f>
        <v>0.11774659380875518</v>
      </c>
    </row>
    <row r="12" spans="1:31">
      <c r="B12" s="29" t="s">
        <v>211</v>
      </c>
      <c r="C12" s="120">
        <f>C13+C15+C16+C17+C18+C19+C20+C21</f>
        <v>3680284.785482489</v>
      </c>
      <c r="D12" s="121">
        <f>C12/$C$42</f>
        <v>0.54239547684997469</v>
      </c>
    </row>
    <row r="13" spans="1:31">
      <c r="A13" s="56" t="s">
        <v>155</v>
      </c>
      <c r="B13" s="30" t="s">
        <v>77</v>
      </c>
      <c r="C13" s="120">
        <f>'תעודות התחייבות ממשלתיות'!O11</f>
        <v>659002.70519774873</v>
      </c>
      <c r="D13" s="121">
        <f>C13/$C$42</f>
        <v>9.7122942208477878E-2</v>
      </c>
    </row>
    <row r="14" spans="1:31">
      <c r="A14" s="56" t="s">
        <v>155</v>
      </c>
      <c r="B14" s="30" t="s">
        <v>78</v>
      </c>
      <c r="C14" s="120" t="s" vm="2">
        <v>2232</v>
      </c>
      <c r="D14" s="121" t="s" vm="3">
        <v>2232</v>
      </c>
    </row>
    <row r="15" spans="1:31">
      <c r="A15" s="56" t="s">
        <v>155</v>
      </c>
      <c r="B15" s="30" t="s">
        <v>79</v>
      </c>
      <c r="C15" s="120">
        <f>'אג"ח קונצרני'!R11</f>
        <v>878767.69836752082</v>
      </c>
      <c r="D15" s="121">
        <f t="shared" ref="D15:D21" si="0">C15/$C$42</f>
        <v>0.12951161461107369</v>
      </c>
    </row>
    <row r="16" spans="1:31">
      <c r="A16" s="56" t="s">
        <v>155</v>
      </c>
      <c r="B16" s="30" t="s">
        <v>80</v>
      </c>
      <c r="C16" s="120">
        <f>מניות!L11</f>
        <v>1166543.7996955824</v>
      </c>
      <c r="D16" s="121">
        <f t="shared" si="0"/>
        <v>0.17192367367823558</v>
      </c>
    </row>
    <row r="17" spans="1:4">
      <c r="A17" s="56" t="s">
        <v>155</v>
      </c>
      <c r="B17" s="30" t="s">
        <v>81</v>
      </c>
      <c r="C17" s="120">
        <f>'תעודות סל'!K11</f>
        <v>773624.22837693058</v>
      </c>
      <c r="D17" s="121">
        <f t="shared" si="0"/>
        <v>0.11401570984626605</v>
      </c>
    </row>
    <row r="18" spans="1:4">
      <c r="A18" s="56" t="s">
        <v>155</v>
      </c>
      <c r="B18" s="30" t="s">
        <v>82</v>
      </c>
      <c r="C18" s="120">
        <f>'קרנות נאמנות'!L11</f>
        <v>201138.40534457203</v>
      </c>
      <c r="D18" s="121">
        <f t="shared" si="0"/>
        <v>2.9643510662561396E-2</v>
      </c>
    </row>
    <row r="19" spans="1:4">
      <c r="A19" s="56" t="s">
        <v>155</v>
      </c>
      <c r="B19" s="30" t="s">
        <v>83</v>
      </c>
      <c r="C19" s="120">
        <f>'כתבי אופציה'!I11</f>
        <v>94.193559734999994</v>
      </c>
      <c r="D19" s="121">
        <f t="shared" si="0"/>
        <v>1.3882121554885031E-5</v>
      </c>
    </row>
    <row r="20" spans="1:4">
      <c r="A20" s="56" t="s">
        <v>155</v>
      </c>
      <c r="B20" s="30" t="s">
        <v>84</v>
      </c>
      <c r="C20" s="120">
        <f>אופציות!I11</f>
        <v>6232.9584431389985</v>
      </c>
      <c r="D20" s="121">
        <f t="shared" si="0"/>
        <v>9.1860512542081324E-4</v>
      </c>
    </row>
    <row r="21" spans="1:4">
      <c r="A21" s="56" t="s">
        <v>155</v>
      </c>
      <c r="B21" s="30" t="s">
        <v>85</v>
      </c>
      <c r="C21" s="120">
        <f>'חוזים עתידיים'!I11</f>
        <v>-5119.2035027399997</v>
      </c>
      <c r="D21" s="121">
        <f t="shared" si="0"/>
        <v>-7.5446140361572678E-4</v>
      </c>
    </row>
    <row r="22" spans="1:4">
      <c r="A22" s="56" t="s">
        <v>155</v>
      </c>
      <c r="B22" s="30" t="s">
        <v>86</v>
      </c>
      <c r="C22" s="120" t="s" vm="4">
        <v>2232</v>
      </c>
      <c r="D22" s="121"/>
    </row>
    <row r="23" spans="1:4">
      <c r="B23" s="29" t="s">
        <v>212</v>
      </c>
      <c r="C23" s="120">
        <f>C24+C26+C27+C28+C29+C31</f>
        <v>2071482.0863477746</v>
      </c>
      <c r="D23" s="121">
        <f>C23/$C$42</f>
        <v>0.30529227478342585</v>
      </c>
    </row>
    <row r="24" spans="1:4">
      <c r="A24" s="56" t="s">
        <v>155</v>
      </c>
      <c r="B24" s="30" t="s">
        <v>87</v>
      </c>
      <c r="C24" s="120">
        <f>'לא סחיר- תעודות התחייבות ממשלתי'!M11</f>
        <v>1820856.8867399998</v>
      </c>
      <c r="D24" s="121">
        <f>C24/$C$42</f>
        <v>0.26835546620053857</v>
      </c>
    </row>
    <row r="25" spans="1:4">
      <c r="A25" s="56" t="s">
        <v>155</v>
      </c>
      <c r="B25" s="30" t="s">
        <v>88</v>
      </c>
      <c r="C25" s="120" t="s" vm="5">
        <v>2232</v>
      </c>
      <c r="D25" s="121" t="s" vm="6">
        <v>2232</v>
      </c>
    </row>
    <row r="26" spans="1:4">
      <c r="A26" s="56" t="s">
        <v>155</v>
      </c>
      <c r="B26" s="30" t="s">
        <v>79</v>
      </c>
      <c r="C26" s="120">
        <f>'לא סחיר - אג"ח קונצרני'!P11</f>
        <v>29399.972429999994</v>
      </c>
      <c r="D26" s="121">
        <f>C26/$C$42</f>
        <v>4.3329288343253482E-3</v>
      </c>
    </row>
    <row r="27" spans="1:4">
      <c r="A27" s="56" t="s">
        <v>155</v>
      </c>
      <c r="B27" s="30" t="s">
        <v>89</v>
      </c>
      <c r="C27" s="120">
        <f>'לא סחיר - מניות'!J11</f>
        <v>78899.745129999981</v>
      </c>
      <c r="D27" s="121">
        <f>C27/$C$42</f>
        <v>1.1628139499404895E-2</v>
      </c>
    </row>
    <row r="28" spans="1:4">
      <c r="A28" s="56" t="s">
        <v>155</v>
      </c>
      <c r="B28" s="30" t="s">
        <v>90</v>
      </c>
      <c r="C28" s="120">
        <f>'לא סחיר - קרנות השקעה'!H11</f>
        <v>133364.69751999999</v>
      </c>
      <c r="D28" s="121">
        <f>C28/$C$42</f>
        <v>1.9655111743432555E-2</v>
      </c>
    </row>
    <row r="29" spans="1:4">
      <c r="A29" s="56" t="s">
        <v>155</v>
      </c>
      <c r="B29" s="30" t="s">
        <v>91</v>
      </c>
      <c r="C29" s="120">
        <f>'לא סחיר - כתבי אופציה'!I11</f>
        <v>2.0539999999999996E-2</v>
      </c>
      <c r="D29" s="121">
        <f>C29/$C$42</f>
        <v>3.0271578814893008E-9</v>
      </c>
    </row>
    <row r="30" spans="1:4">
      <c r="A30" s="56" t="s">
        <v>155</v>
      </c>
      <c r="B30" s="30" t="s">
        <v>235</v>
      </c>
      <c r="C30" s="120" t="s" vm="7">
        <v>2232</v>
      </c>
      <c r="D30" s="121" t="s" vm="8">
        <v>2232</v>
      </c>
    </row>
    <row r="31" spans="1:4">
      <c r="A31" s="56" t="s">
        <v>155</v>
      </c>
      <c r="B31" s="30" t="s">
        <v>116</v>
      </c>
      <c r="C31" s="120">
        <f>'לא סחיר - חוזים עתידיים'!I11</f>
        <v>8960.7639877750044</v>
      </c>
      <c r="D31" s="121">
        <f>C31/$C$42</f>
        <v>1.3206254785666312E-3</v>
      </c>
    </row>
    <row r="32" spans="1:4">
      <c r="A32" s="56" t="s">
        <v>155</v>
      </c>
      <c r="B32" s="30" t="s">
        <v>92</v>
      </c>
      <c r="C32" s="120" t="s" vm="9">
        <v>2232</v>
      </c>
      <c r="D32" s="121"/>
    </row>
    <row r="33" spans="1:4">
      <c r="A33" s="56" t="s">
        <v>155</v>
      </c>
      <c r="B33" s="29" t="s">
        <v>213</v>
      </c>
      <c r="C33" s="120">
        <f>הלוואות!O10</f>
        <v>163307.19536999997</v>
      </c>
      <c r="D33" s="121">
        <f>C33/$C$42</f>
        <v>2.4067997252590484E-2</v>
      </c>
    </row>
    <row r="34" spans="1:4">
      <c r="A34" s="56" t="s">
        <v>155</v>
      </c>
      <c r="B34" s="29" t="s">
        <v>214</v>
      </c>
      <c r="C34" s="120" t="s" vm="10">
        <v>2232</v>
      </c>
      <c r="D34" s="121" t="s" vm="11">
        <v>2232</v>
      </c>
    </row>
    <row r="35" spans="1:4">
      <c r="A35" s="56" t="s">
        <v>155</v>
      </c>
      <c r="B35" s="29" t="s">
        <v>215</v>
      </c>
      <c r="C35" s="120">
        <f>'זכויות מקרקעין'!G10</f>
        <v>71169.942239999989</v>
      </c>
      <c r="D35" s="121">
        <f>C35/$C$42</f>
        <v>1.0488931430231465E-2</v>
      </c>
    </row>
    <row r="36" spans="1:4">
      <c r="A36" s="56" t="s">
        <v>155</v>
      </c>
      <c r="B36" s="57" t="s">
        <v>216</v>
      </c>
      <c r="C36" s="120" t="s" vm="12">
        <v>2232</v>
      </c>
      <c r="D36" s="121" t="s" vm="13">
        <v>2232</v>
      </c>
    </row>
    <row r="37" spans="1:4">
      <c r="A37" s="56" t="s">
        <v>155</v>
      </c>
      <c r="B37" s="29" t="s">
        <v>217</v>
      </c>
      <c r="C37" s="120">
        <f>'השקעות אחרות '!I10</f>
        <v>59.207177152999982</v>
      </c>
      <c r="D37" s="121">
        <f>C37/$C$42</f>
        <v>8.7258750223679248E-6</v>
      </c>
    </row>
    <row r="38" spans="1:4">
      <c r="A38" s="56"/>
      <c r="B38" s="70" t="s">
        <v>219</v>
      </c>
      <c r="C38" s="120">
        <v>0</v>
      </c>
      <c r="D38" s="121">
        <f>C38/$C$42</f>
        <v>0</v>
      </c>
    </row>
    <row r="39" spans="1:4">
      <c r="A39" s="56" t="s">
        <v>155</v>
      </c>
      <c r="B39" s="71" t="s">
        <v>220</v>
      </c>
      <c r="C39" s="120" t="s" vm="14">
        <v>2232</v>
      </c>
      <c r="D39" s="121" t="s" vm="15">
        <v>2232</v>
      </c>
    </row>
    <row r="40" spans="1:4">
      <c r="A40" s="56" t="s">
        <v>155</v>
      </c>
      <c r="B40" s="71" t="s">
        <v>255</v>
      </c>
      <c r="C40" s="120" t="s" vm="16">
        <v>2232</v>
      </c>
      <c r="D40" s="121" t="s" vm="17">
        <v>2232</v>
      </c>
    </row>
    <row r="41" spans="1:4">
      <c r="A41" s="56" t="s">
        <v>155</v>
      </c>
      <c r="B41" s="71" t="s">
        <v>221</v>
      </c>
      <c r="C41" s="120" t="s" vm="18">
        <v>2232</v>
      </c>
      <c r="D41" s="121" t="s" vm="19">
        <v>2232</v>
      </c>
    </row>
    <row r="42" spans="1:4">
      <c r="B42" s="71" t="s">
        <v>93</v>
      </c>
      <c r="C42" s="120">
        <f>C38+C10</f>
        <v>6785242.3970350465</v>
      </c>
      <c r="D42" s="121">
        <f>C42/$C$42</f>
        <v>1</v>
      </c>
    </row>
    <row r="43" spans="1:4">
      <c r="A43" s="56" t="s">
        <v>155</v>
      </c>
      <c r="B43" s="71" t="s">
        <v>218</v>
      </c>
      <c r="C43" s="120">
        <f>'יתרת התחייבות להשקעה'!C10</f>
        <v>208054.45320679981</v>
      </c>
      <c r="D43" s="121"/>
    </row>
    <row r="44" spans="1:4">
      <c r="B44" s="6" t="s">
        <v>121</v>
      </c>
    </row>
    <row r="45" spans="1:4">
      <c r="C45" s="77" t="s">
        <v>200</v>
      </c>
      <c r="D45" s="36" t="s">
        <v>115</v>
      </c>
    </row>
    <row r="46" spans="1:4">
      <c r="C46" s="78" t="s">
        <v>1</v>
      </c>
      <c r="D46" s="25" t="s">
        <v>2</v>
      </c>
    </row>
    <row r="47" spans="1:4">
      <c r="C47" s="122" t="s">
        <v>181</v>
      </c>
      <c r="D47" s="123" vm="20">
        <v>2.3548</v>
      </c>
    </row>
    <row r="48" spans="1:4">
      <c r="C48" s="122" t="s">
        <v>190</v>
      </c>
      <c r="D48" s="123">
        <v>0.83869258376086908</v>
      </c>
    </row>
    <row r="49" spans="2:4">
      <c r="C49" s="122" t="s">
        <v>186</v>
      </c>
      <c r="D49" s="123" vm="21">
        <v>2.6267</v>
      </c>
    </row>
    <row r="50" spans="2:4">
      <c r="B50" s="12"/>
      <c r="C50" s="122" t="s">
        <v>1614</v>
      </c>
      <c r="D50" s="123" vm="22">
        <v>3.5068000000000001</v>
      </c>
    </row>
    <row r="51" spans="2:4">
      <c r="C51" s="122" t="s">
        <v>179</v>
      </c>
      <c r="D51" s="123" vm="23">
        <v>3.8050000000000002</v>
      </c>
    </row>
    <row r="52" spans="2:4">
      <c r="C52" s="122" t="s">
        <v>180</v>
      </c>
      <c r="D52" s="123" vm="24">
        <v>4.28</v>
      </c>
    </row>
    <row r="53" spans="2:4">
      <c r="C53" s="122" t="s">
        <v>182</v>
      </c>
      <c r="D53" s="123">
        <v>0.44418364353050732</v>
      </c>
    </row>
    <row r="54" spans="2:4">
      <c r="C54" s="122" t="s">
        <v>187</v>
      </c>
      <c r="D54" s="123" vm="25">
        <v>3.2280000000000002</v>
      </c>
    </row>
    <row r="55" spans="2:4">
      <c r="C55" s="122" t="s">
        <v>188</v>
      </c>
      <c r="D55" s="123">
        <v>0.17644227114950975</v>
      </c>
    </row>
    <row r="56" spans="2:4">
      <c r="C56" s="122" t="s">
        <v>185</v>
      </c>
      <c r="D56" s="123" vm="26">
        <v>0.50960000000000005</v>
      </c>
    </row>
    <row r="57" spans="2:4">
      <c r="C57" s="122" t="s">
        <v>2233</v>
      </c>
      <c r="D57" s="123">
        <v>2.1804284000000003</v>
      </c>
    </row>
    <row r="58" spans="2:4">
      <c r="C58" s="122" t="s">
        <v>184</v>
      </c>
      <c r="D58" s="123" vm="27">
        <v>0.35620000000000002</v>
      </c>
    </row>
    <row r="59" spans="2:4">
      <c r="C59" s="122" t="s">
        <v>177</v>
      </c>
      <c r="D59" s="123" vm="28">
        <v>3.4820000000000002</v>
      </c>
    </row>
    <row r="60" spans="2:4">
      <c r="C60" s="122" t="s">
        <v>191</v>
      </c>
      <c r="D60" s="123" vm="29">
        <v>0.23089999999999999</v>
      </c>
    </row>
    <row r="61" spans="2:4">
      <c r="C61" s="122" t="s">
        <v>2234</v>
      </c>
      <c r="D61" s="123" vm="30">
        <v>0.38390000000000002</v>
      </c>
    </row>
    <row r="62" spans="2:4">
      <c r="C62" s="122" t="s">
        <v>2235</v>
      </c>
      <c r="D62" s="123">
        <v>5.3705643102711656E-2</v>
      </c>
    </row>
    <row r="63" spans="2:4">
      <c r="C63" s="122" t="s">
        <v>2236</v>
      </c>
      <c r="D63" s="123">
        <v>0.48710882307681552</v>
      </c>
    </row>
    <row r="64" spans="2:4">
      <c r="C64" s="122" t="s">
        <v>178</v>
      </c>
      <c r="D64" s="123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5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193</v>
      </c>
      <c r="C1" s="80" t="s" vm="1">
        <v>271</v>
      </c>
    </row>
    <row r="2" spans="2:60">
      <c r="B2" s="58" t="s">
        <v>192</v>
      </c>
      <c r="C2" s="80" t="s">
        <v>272</v>
      </c>
    </row>
    <row r="3" spans="2:60">
      <c r="B3" s="58" t="s">
        <v>194</v>
      </c>
      <c r="C3" s="80" t="s">
        <v>273</v>
      </c>
    </row>
    <row r="4" spans="2:60">
      <c r="B4" s="58" t="s">
        <v>195</v>
      </c>
      <c r="C4" s="80">
        <v>8801</v>
      </c>
    </row>
    <row r="6" spans="2:60" ht="26.25" customHeight="1">
      <c r="B6" s="164" t="s">
        <v>223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60" ht="26.25" customHeight="1">
      <c r="B7" s="164" t="s">
        <v>104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  <c r="BH7" s="3"/>
    </row>
    <row r="8" spans="2:60" s="3" customFormat="1" ht="78.75">
      <c r="B8" s="23" t="s">
        <v>129</v>
      </c>
      <c r="C8" s="31" t="s">
        <v>49</v>
      </c>
      <c r="D8" s="31" t="s">
        <v>133</v>
      </c>
      <c r="E8" s="31" t="s">
        <v>70</v>
      </c>
      <c r="F8" s="31" t="s">
        <v>113</v>
      </c>
      <c r="G8" s="31" t="s">
        <v>254</v>
      </c>
      <c r="H8" s="31" t="s">
        <v>253</v>
      </c>
      <c r="I8" s="31" t="s">
        <v>67</v>
      </c>
      <c r="J8" s="31" t="s">
        <v>64</v>
      </c>
      <c r="K8" s="31" t="s">
        <v>196</v>
      </c>
      <c r="L8" s="31" t="s">
        <v>198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261</v>
      </c>
      <c r="H9" s="17"/>
      <c r="I9" s="17" t="s">
        <v>257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33" t="s">
        <v>52</v>
      </c>
      <c r="C11" s="126"/>
      <c r="D11" s="126"/>
      <c r="E11" s="126"/>
      <c r="F11" s="126"/>
      <c r="G11" s="127"/>
      <c r="H11" s="129"/>
      <c r="I11" s="127">
        <v>94.193559734999994</v>
      </c>
      <c r="J11" s="126"/>
      <c r="K11" s="128">
        <f>I11/$I$11</f>
        <v>1</v>
      </c>
      <c r="L11" s="128">
        <f>I11/'סכום נכסי הקרן'!$C$42</f>
        <v>1.3882121554885031E-5</v>
      </c>
      <c r="BC11" s="102"/>
      <c r="BD11" s="3"/>
      <c r="BE11" s="102"/>
      <c r="BG11" s="102"/>
    </row>
    <row r="12" spans="2:60" s="4" customFormat="1" ht="18" customHeight="1">
      <c r="B12" s="134" t="s">
        <v>28</v>
      </c>
      <c r="C12" s="126"/>
      <c r="D12" s="126"/>
      <c r="E12" s="126"/>
      <c r="F12" s="126"/>
      <c r="G12" s="127"/>
      <c r="H12" s="129"/>
      <c r="I12" s="127">
        <v>94.193559734999994</v>
      </c>
      <c r="J12" s="126"/>
      <c r="K12" s="128">
        <f t="shared" ref="K12:K15" si="0">I12/$I$11</f>
        <v>1</v>
      </c>
      <c r="L12" s="128">
        <f>I12/'סכום נכסי הקרן'!$C$42</f>
        <v>1.3882121554885031E-5</v>
      </c>
      <c r="BC12" s="102"/>
      <c r="BD12" s="3"/>
      <c r="BE12" s="102"/>
      <c r="BG12" s="102"/>
    </row>
    <row r="13" spans="2:60">
      <c r="B13" s="104" t="s">
        <v>1877</v>
      </c>
      <c r="C13" s="84"/>
      <c r="D13" s="84"/>
      <c r="E13" s="84"/>
      <c r="F13" s="84"/>
      <c r="G13" s="93"/>
      <c r="H13" s="95"/>
      <c r="I13" s="93">
        <v>94.193559734999994</v>
      </c>
      <c r="J13" s="84"/>
      <c r="K13" s="94">
        <f t="shared" si="0"/>
        <v>1</v>
      </c>
      <c r="L13" s="94">
        <f>I13/'סכום נכסי הקרן'!$C$42</f>
        <v>1.3882121554885031E-5</v>
      </c>
      <c r="BD13" s="3"/>
    </row>
    <row r="14" spans="2:60" ht="20.25">
      <c r="B14" s="89" t="s">
        <v>1878</v>
      </c>
      <c r="C14" s="86" t="s">
        <v>1879</v>
      </c>
      <c r="D14" s="99" t="s">
        <v>134</v>
      </c>
      <c r="E14" s="99" t="s">
        <v>204</v>
      </c>
      <c r="F14" s="99" t="s">
        <v>178</v>
      </c>
      <c r="G14" s="96">
        <v>51548.734799999998</v>
      </c>
      <c r="H14" s="98">
        <v>166</v>
      </c>
      <c r="I14" s="96">
        <v>85.57089976799999</v>
      </c>
      <c r="J14" s="97">
        <v>4.6357109403664769E-3</v>
      </c>
      <c r="K14" s="97">
        <f t="shared" si="0"/>
        <v>0.90845807302262893</v>
      </c>
      <c r="L14" s="97">
        <f>I14/'סכום נכסי הקרן'!$C$42</f>
        <v>1.2611325397216757E-5</v>
      </c>
      <c r="BD14" s="4"/>
    </row>
    <row r="15" spans="2:60">
      <c r="B15" s="89" t="s">
        <v>1880</v>
      </c>
      <c r="C15" s="86" t="s">
        <v>1881</v>
      </c>
      <c r="D15" s="99" t="s">
        <v>134</v>
      </c>
      <c r="E15" s="99" t="s">
        <v>204</v>
      </c>
      <c r="F15" s="99" t="s">
        <v>178</v>
      </c>
      <c r="G15" s="96">
        <v>12831.339237</v>
      </c>
      <c r="H15" s="98">
        <v>67.2</v>
      </c>
      <c r="I15" s="96">
        <v>8.622659966999997</v>
      </c>
      <c r="J15" s="97">
        <v>1.0697587697307375E-2</v>
      </c>
      <c r="K15" s="97">
        <f t="shared" si="0"/>
        <v>9.1541926977370944E-2</v>
      </c>
      <c r="L15" s="97">
        <f>I15/'סכום נכסי הקרן'!$C$42</f>
        <v>1.2707961576682727E-6</v>
      </c>
    </row>
    <row r="16" spans="2:60">
      <c r="B16" s="85"/>
      <c r="C16" s="86"/>
      <c r="D16" s="86"/>
      <c r="E16" s="86"/>
      <c r="F16" s="86"/>
      <c r="G16" s="96"/>
      <c r="H16" s="98"/>
      <c r="I16" s="86"/>
      <c r="J16" s="86"/>
      <c r="K16" s="97"/>
      <c r="L16" s="86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1" t="s">
        <v>270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1" t="s">
        <v>125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1" t="s">
        <v>252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1" t="s">
        <v>260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topLeftCell="A4" workbookViewId="0">
      <selection activeCell="K21" activeCellId="1" sqref="K12:K19 K21:K31"/>
    </sheetView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41.710937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193</v>
      </c>
      <c r="C1" s="80" t="s" vm="1">
        <v>271</v>
      </c>
    </row>
    <row r="2" spans="2:61">
      <c r="B2" s="58" t="s">
        <v>192</v>
      </c>
      <c r="C2" s="80" t="s">
        <v>272</v>
      </c>
    </row>
    <row r="3" spans="2:61">
      <c r="B3" s="58" t="s">
        <v>194</v>
      </c>
      <c r="C3" s="80" t="s">
        <v>273</v>
      </c>
    </row>
    <row r="4" spans="2:61">
      <c r="B4" s="58" t="s">
        <v>195</v>
      </c>
      <c r="C4" s="80">
        <v>8801</v>
      </c>
    </row>
    <row r="6" spans="2:61" ht="26.25" customHeight="1">
      <c r="B6" s="164" t="s">
        <v>223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61" ht="26.25" customHeight="1">
      <c r="B7" s="164" t="s">
        <v>105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  <c r="BI7" s="3"/>
    </row>
    <row r="8" spans="2:61" s="3" customFormat="1" ht="78.75">
      <c r="B8" s="23" t="s">
        <v>129</v>
      </c>
      <c r="C8" s="31" t="s">
        <v>49</v>
      </c>
      <c r="D8" s="31" t="s">
        <v>133</v>
      </c>
      <c r="E8" s="31" t="s">
        <v>70</v>
      </c>
      <c r="F8" s="31" t="s">
        <v>113</v>
      </c>
      <c r="G8" s="31" t="s">
        <v>254</v>
      </c>
      <c r="H8" s="31" t="s">
        <v>253</v>
      </c>
      <c r="I8" s="31" t="s">
        <v>67</v>
      </c>
      <c r="J8" s="31" t="s">
        <v>64</v>
      </c>
      <c r="K8" s="31" t="s">
        <v>196</v>
      </c>
      <c r="L8" s="32" t="s">
        <v>198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261</v>
      </c>
      <c r="H9" s="17"/>
      <c r="I9" s="17" t="s">
        <v>257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8" t="s">
        <v>54</v>
      </c>
      <c r="C11" s="84"/>
      <c r="D11" s="84"/>
      <c r="E11" s="84"/>
      <c r="F11" s="84"/>
      <c r="G11" s="93"/>
      <c r="H11" s="95"/>
      <c r="I11" s="93">
        <v>6232.9584431389985</v>
      </c>
      <c r="J11" s="84"/>
      <c r="K11" s="94">
        <f>I11/$I$11</f>
        <v>1</v>
      </c>
      <c r="L11" s="94">
        <f>I11/'סכום נכסי הקרן'!$C$42</f>
        <v>9.1860512542081324E-4</v>
      </c>
      <c r="BD11" s="1"/>
      <c r="BE11" s="3"/>
      <c r="BF11" s="1"/>
      <c r="BH11" s="1"/>
    </row>
    <row r="12" spans="2:61" s="102" customFormat="1">
      <c r="B12" s="134" t="s">
        <v>248</v>
      </c>
      <c r="C12" s="126"/>
      <c r="D12" s="126"/>
      <c r="E12" s="126"/>
      <c r="F12" s="126"/>
      <c r="G12" s="127"/>
      <c r="H12" s="129"/>
      <c r="I12" s="127">
        <v>-29.726437067999992</v>
      </c>
      <c r="J12" s="126"/>
      <c r="K12" s="128">
        <f t="shared" ref="K12:K19" si="0">I12/$I$11</f>
        <v>-4.7692339583495398E-3</v>
      </c>
      <c r="L12" s="128">
        <f>I12/'סכום נכסי הקרן'!$C$42</f>
        <v>-4.3810427584708812E-6</v>
      </c>
      <c r="BE12" s="3"/>
    </row>
    <row r="13" spans="2:61" ht="20.25">
      <c r="B13" s="104" t="s">
        <v>241</v>
      </c>
      <c r="C13" s="84"/>
      <c r="D13" s="84"/>
      <c r="E13" s="84"/>
      <c r="F13" s="84"/>
      <c r="G13" s="93"/>
      <c r="H13" s="95"/>
      <c r="I13" s="93">
        <v>-29.726437067999992</v>
      </c>
      <c r="J13" s="84"/>
      <c r="K13" s="94">
        <f t="shared" si="0"/>
        <v>-4.7692339583495398E-3</v>
      </c>
      <c r="L13" s="94">
        <f>I13/'סכום נכסי הקרן'!$C$42</f>
        <v>-4.3810427584708812E-6</v>
      </c>
      <c r="BE13" s="4"/>
    </row>
    <row r="14" spans="2:61">
      <c r="B14" s="89" t="s">
        <v>1882</v>
      </c>
      <c r="C14" s="86" t="s">
        <v>1883</v>
      </c>
      <c r="D14" s="99" t="s">
        <v>134</v>
      </c>
      <c r="E14" s="99" t="s">
        <v>1884</v>
      </c>
      <c r="F14" s="99" t="s">
        <v>178</v>
      </c>
      <c r="G14" s="96">
        <v>85.914557999999985</v>
      </c>
      <c r="H14" s="98">
        <v>250100</v>
      </c>
      <c r="I14" s="96">
        <v>214.87230955799998</v>
      </c>
      <c r="J14" s="86"/>
      <c r="K14" s="97">
        <f t="shared" si="0"/>
        <v>3.447356684922602E-2</v>
      </c>
      <c r="L14" s="97">
        <f>I14/'סכום נכסי הקרן'!$C$42</f>
        <v>3.1667595199236055E-5</v>
      </c>
    </row>
    <row r="15" spans="2:61">
      <c r="B15" s="89" t="s">
        <v>1885</v>
      </c>
      <c r="C15" s="86" t="s">
        <v>1886</v>
      </c>
      <c r="D15" s="99" t="s">
        <v>134</v>
      </c>
      <c r="E15" s="99" t="s">
        <v>1884</v>
      </c>
      <c r="F15" s="99" t="s">
        <v>178</v>
      </c>
      <c r="G15" s="96">
        <v>201.89921100000001</v>
      </c>
      <c r="H15" s="98">
        <v>96000</v>
      </c>
      <c r="I15" s="96">
        <v>193.82324284799998</v>
      </c>
      <c r="J15" s="86"/>
      <c r="K15" s="97">
        <f t="shared" si="0"/>
        <v>3.109650812149296E-2</v>
      </c>
      <c r="L15" s="97">
        <f>I15/'סכום נכסי הקרן'!$C$42</f>
        <v>2.8565411743093378E-5</v>
      </c>
    </row>
    <row r="16" spans="2:61">
      <c r="B16" s="89" t="s">
        <v>1887</v>
      </c>
      <c r="C16" s="86" t="s">
        <v>1888</v>
      </c>
      <c r="D16" s="99" t="s">
        <v>134</v>
      </c>
      <c r="E16" s="99" t="s">
        <v>1884</v>
      </c>
      <c r="F16" s="99" t="s">
        <v>178</v>
      </c>
      <c r="G16" s="96">
        <v>-201.89921100000001</v>
      </c>
      <c r="H16" s="98">
        <v>66000</v>
      </c>
      <c r="I16" s="96">
        <v>-133.25347945799996</v>
      </c>
      <c r="J16" s="86"/>
      <c r="K16" s="97">
        <f t="shared" si="0"/>
        <v>-2.1378849333526406E-2</v>
      </c>
      <c r="L16" s="97">
        <f>I16/'סכום נכסי הקרן'!$C$42</f>
        <v>-1.9638720573376694E-5</v>
      </c>
    </row>
    <row r="17" spans="2:56">
      <c r="B17" s="89" t="s">
        <v>1889</v>
      </c>
      <c r="C17" s="86" t="s">
        <v>1890</v>
      </c>
      <c r="D17" s="99" t="s">
        <v>134</v>
      </c>
      <c r="E17" s="99" t="s">
        <v>1884</v>
      </c>
      <c r="F17" s="99" t="s">
        <v>178</v>
      </c>
      <c r="G17" s="96">
        <v>-85.914557999999985</v>
      </c>
      <c r="H17" s="98">
        <v>180200</v>
      </c>
      <c r="I17" s="96">
        <v>-154.81803351599996</v>
      </c>
      <c r="J17" s="86"/>
      <c r="K17" s="97">
        <f t="shared" si="0"/>
        <v>-2.4838611540305984E-2</v>
      </c>
      <c r="L17" s="97">
        <f>I17/'סכום נכסי הקרן'!$C$42</f>
        <v>-2.281687586926164E-5</v>
      </c>
    </row>
    <row r="18" spans="2:56" ht="20.25">
      <c r="B18" s="89" t="s">
        <v>1891</v>
      </c>
      <c r="C18" s="86" t="s">
        <v>1892</v>
      </c>
      <c r="D18" s="99" t="s">
        <v>134</v>
      </c>
      <c r="E18" s="99" t="s">
        <v>1884</v>
      </c>
      <c r="F18" s="99" t="s">
        <v>178</v>
      </c>
      <c r="G18" s="96">
        <v>429.57278999999994</v>
      </c>
      <c r="H18" s="98">
        <v>60000</v>
      </c>
      <c r="I18" s="96">
        <v>257.74367399999994</v>
      </c>
      <c r="J18" s="86"/>
      <c r="K18" s="97">
        <f t="shared" si="0"/>
        <v>4.1351739523261911E-2</v>
      </c>
      <c r="L18" s="97">
        <f>I18/'סכום נכסי הקרן'!$C$42</f>
        <v>3.7985919871134806E-5</v>
      </c>
      <c r="BD18" s="4"/>
    </row>
    <row r="19" spans="2:56">
      <c r="B19" s="89" t="s">
        <v>1893</v>
      </c>
      <c r="C19" s="86" t="s">
        <v>1894</v>
      </c>
      <c r="D19" s="99" t="s">
        <v>134</v>
      </c>
      <c r="E19" s="99" t="s">
        <v>1884</v>
      </c>
      <c r="F19" s="99" t="s">
        <v>178</v>
      </c>
      <c r="G19" s="96">
        <v>-429.57278999999994</v>
      </c>
      <c r="H19" s="98">
        <v>95000</v>
      </c>
      <c r="I19" s="96">
        <v>-408.0941504999999</v>
      </c>
      <c r="J19" s="86"/>
      <c r="K19" s="97">
        <f t="shared" si="0"/>
        <v>-6.5473587578498027E-2</v>
      </c>
      <c r="L19" s="97">
        <f>I19/'סכום נכסי הקרן'!$C$42</f>
        <v>-6.0144373129296773E-5</v>
      </c>
    </row>
    <row r="20" spans="2:56">
      <c r="B20" s="85"/>
      <c r="C20" s="86"/>
      <c r="D20" s="86"/>
      <c r="E20" s="86"/>
      <c r="F20" s="86"/>
      <c r="G20" s="96"/>
      <c r="H20" s="98"/>
      <c r="I20" s="86"/>
      <c r="J20" s="86"/>
      <c r="K20" s="97"/>
      <c r="L20" s="86"/>
    </row>
    <row r="21" spans="2:56" s="102" customFormat="1">
      <c r="B21" s="134" t="s">
        <v>247</v>
      </c>
      <c r="C21" s="126"/>
      <c r="D21" s="126"/>
      <c r="E21" s="126"/>
      <c r="F21" s="126"/>
      <c r="G21" s="127"/>
      <c r="H21" s="129"/>
      <c r="I21" s="127">
        <v>6262.6848802069981</v>
      </c>
      <c r="J21" s="126"/>
      <c r="K21" s="128">
        <f t="shared" ref="K21:K31" si="1">I21/$I$11</f>
        <v>1.0047692339583494</v>
      </c>
      <c r="L21" s="128">
        <f>I21/'סכום נכסי הקרן'!$C$42</f>
        <v>9.2298616817928407E-4</v>
      </c>
      <c r="BD21" s="3"/>
    </row>
    <row r="22" spans="2:56">
      <c r="B22" s="104" t="s">
        <v>241</v>
      </c>
      <c r="C22" s="84"/>
      <c r="D22" s="84"/>
      <c r="E22" s="84"/>
      <c r="F22" s="84"/>
      <c r="G22" s="93"/>
      <c r="H22" s="95"/>
      <c r="I22" s="93">
        <v>6262.6848802069981</v>
      </c>
      <c r="J22" s="84"/>
      <c r="K22" s="94">
        <f t="shared" si="1"/>
        <v>1.0047692339583494</v>
      </c>
      <c r="L22" s="94">
        <f>I22/'סכום נכסי הקרן'!$C$42</f>
        <v>9.2298616817928407E-4</v>
      </c>
    </row>
    <row r="23" spans="2:56">
      <c r="B23" s="89" t="s">
        <v>1895</v>
      </c>
      <c r="C23" s="86" t="s">
        <v>1896</v>
      </c>
      <c r="D23" s="99" t="s">
        <v>1487</v>
      </c>
      <c r="E23" s="99" t="s">
        <v>1884</v>
      </c>
      <c r="F23" s="99" t="s">
        <v>177</v>
      </c>
      <c r="G23" s="96">
        <v>-13.002301999999997</v>
      </c>
      <c r="H23" s="98">
        <v>443</v>
      </c>
      <c r="I23" s="96">
        <v>-20.056388997999996</v>
      </c>
      <c r="J23" s="86"/>
      <c r="K23" s="97">
        <f t="shared" si="1"/>
        <v>-3.2177960403501965E-3</v>
      </c>
      <c r="L23" s="97">
        <f>I23/'סכום נכסי הקרן'!$C$42</f>
        <v>-2.9558839352244885E-6</v>
      </c>
    </row>
    <row r="24" spans="2:56">
      <c r="B24" s="89" t="s">
        <v>1897</v>
      </c>
      <c r="C24" s="86" t="s">
        <v>1898</v>
      </c>
      <c r="D24" s="99" t="s">
        <v>30</v>
      </c>
      <c r="E24" s="99" t="s">
        <v>1884</v>
      </c>
      <c r="F24" s="99" t="s">
        <v>179</v>
      </c>
      <c r="G24" s="96">
        <v>-20.127402999999997</v>
      </c>
      <c r="H24" s="98">
        <v>229</v>
      </c>
      <c r="I24" s="96">
        <v>-17.537911531000002</v>
      </c>
      <c r="J24" s="86"/>
      <c r="K24" s="97">
        <f t="shared" si="1"/>
        <v>-2.8137379209234202E-3</v>
      </c>
      <c r="L24" s="97">
        <f>I24/'סכום נכסי הקרן'!$C$42</f>
        <v>-2.5847140757511568E-6</v>
      </c>
    </row>
    <row r="25" spans="2:56">
      <c r="B25" s="89" t="s">
        <v>1899</v>
      </c>
      <c r="C25" s="86" t="s">
        <v>1900</v>
      </c>
      <c r="D25" s="99" t="s">
        <v>1487</v>
      </c>
      <c r="E25" s="99" t="s">
        <v>1884</v>
      </c>
      <c r="F25" s="99" t="s">
        <v>177</v>
      </c>
      <c r="G25" s="96">
        <v>-37.436968999999998</v>
      </c>
      <c r="H25" s="98">
        <v>85</v>
      </c>
      <c r="I25" s="96">
        <v>-11.080219611</v>
      </c>
      <c r="J25" s="86"/>
      <c r="K25" s="97">
        <f t="shared" si="1"/>
        <v>-1.7776822534725353E-3</v>
      </c>
      <c r="L25" s="97">
        <f>I25/'סכום נכסי הקרן'!$C$42</f>
        <v>-1.6329880294094923E-6</v>
      </c>
    </row>
    <row r="26" spans="2:56">
      <c r="B26" s="89" t="s">
        <v>1901</v>
      </c>
      <c r="C26" s="86" t="s">
        <v>1902</v>
      </c>
      <c r="D26" s="99" t="s">
        <v>30</v>
      </c>
      <c r="E26" s="99" t="s">
        <v>1884</v>
      </c>
      <c r="F26" s="99" t="s">
        <v>177</v>
      </c>
      <c r="G26" s="96">
        <v>-42.267544999999991</v>
      </c>
      <c r="H26" s="98">
        <v>440</v>
      </c>
      <c r="I26" s="96">
        <v>-64.757260726999988</v>
      </c>
      <c r="J26" s="86"/>
      <c r="K26" s="97">
        <f t="shared" si="1"/>
        <v>-1.0389490210428452E-2</v>
      </c>
      <c r="L26" s="97">
        <f>I26/'סכום נכסי הקרן'!$C$42</f>
        <v>-9.5438389578089399E-6</v>
      </c>
    </row>
    <row r="27" spans="2:56">
      <c r="B27" s="89" t="s">
        <v>1903</v>
      </c>
      <c r="C27" s="86" t="s">
        <v>2352</v>
      </c>
      <c r="D27" s="99" t="s">
        <v>30</v>
      </c>
      <c r="E27" s="99" t="s">
        <v>1884</v>
      </c>
      <c r="F27" s="99" t="s">
        <v>177</v>
      </c>
      <c r="G27" s="96">
        <v>-80.308335999999983</v>
      </c>
      <c r="H27" s="98">
        <v>910</v>
      </c>
      <c r="I27" s="96">
        <v>-254.46659953699995</v>
      </c>
      <c r="J27" s="86"/>
      <c r="K27" s="97">
        <f t="shared" si="1"/>
        <v>-4.0825974031177284E-2</v>
      </c>
      <c r="L27" s="97">
        <f>I27/'סכום נכסי הקרן'!$C$42</f>
        <v>-3.7502948995336478E-5</v>
      </c>
    </row>
    <row r="28" spans="2:56">
      <c r="B28" s="89" t="s">
        <v>1904</v>
      </c>
      <c r="C28" s="86" t="s">
        <v>1905</v>
      </c>
      <c r="D28" s="99" t="s">
        <v>30</v>
      </c>
      <c r="E28" s="99" t="s">
        <v>1884</v>
      </c>
      <c r="F28" s="99" t="s">
        <v>177</v>
      </c>
      <c r="G28" s="96">
        <v>162.91119599999996</v>
      </c>
      <c r="H28" s="98">
        <v>8040</v>
      </c>
      <c r="I28" s="96">
        <v>4560.7445425360002</v>
      </c>
      <c r="J28" s="86"/>
      <c r="K28" s="97">
        <f t="shared" si="1"/>
        <v>0.73171425481847918</v>
      </c>
      <c r="L28" s="97">
        <f>I28/'סכום נכסי הקרן'!$C$42</f>
        <v>6.7215646481972593E-4</v>
      </c>
    </row>
    <row r="29" spans="2:56">
      <c r="B29" s="89" t="s">
        <v>1906</v>
      </c>
      <c r="C29" s="86" t="s">
        <v>1907</v>
      </c>
      <c r="D29" s="99" t="s">
        <v>30</v>
      </c>
      <c r="E29" s="99" t="s">
        <v>1884</v>
      </c>
      <c r="F29" s="99" t="s">
        <v>179</v>
      </c>
      <c r="G29" s="96">
        <v>-1268.0263579999998</v>
      </c>
      <c r="H29" s="98">
        <v>1990</v>
      </c>
      <c r="I29" s="96">
        <v>-960.1432177669999</v>
      </c>
      <c r="J29" s="86"/>
      <c r="K29" s="97">
        <f t="shared" si="1"/>
        <v>-0.15404293587483944</v>
      </c>
      <c r="L29" s="97">
        <f>I29/'סכום נכסי הקרן'!$C$42</f>
        <v>-1.4150463042949719E-4</v>
      </c>
    </row>
    <row r="30" spans="2:56">
      <c r="B30" s="89" t="s">
        <v>1908</v>
      </c>
      <c r="C30" s="86" t="s">
        <v>1909</v>
      </c>
      <c r="D30" s="99" t="s">
        <v>30</v>
      </c>
      <c r="E30" s="99" t="s">
        <v>1884</v>
      </c>
      <c r="F30" s="99" t="s">
        <v>179</v>
      </c>
      <c r="G30" s="96">
        <v>1268.0263579999998</v>
      </c>
      <c r="H30" s="98">
        <v>6370</v>
      </c>
      <c r="I30" s="96">
        <v>3073.4232649129999</v>
      </c>
      <c r="J30" s="86"/>
      <c r="K30" s="97">
        <f t="shared" si="1"/>
        <v>0.49309221182055307</v>
      </c>
      <c r="L30" s="97">
        <f>I30/'סכום נכסי הקרן'!$C$42</f>
        <v>4.5295703308344541E-4</v>
      </c>
    </row>
    <row r="31" spans="2:56">
      <c r="B31" s="89" t="s">
        <v>1910</v>
      </c>
      <c r="C31" s="86" t="s">
        <v>1911</v>
      </c>
      <c r="D31" s="99" t="s">
        <v>1487</v>
      </c>
      <c r="E31" s="99" t="s">
        <v>1884</v>
      </c>
      <c r="F31" s="99" t="s">
        <v>177</v>
      </c>
      <c r="G31" s="96">
        <v>-162.02558999999997</v>
      </c>
      <c r="H31" s="98">
        <v>77</v>
      </c>
      <c r="I31" s="96">
        <v>-43.441329070999991</v>
      </c>
      <c r="J31" s="86"/>
      <c r="K31" s="97">
        <f t="shared" si="1"/>
        <v>-6.9696163494910738E-3</v>
      </c>
      <c r="L31" s="97">
        <f>I31/'סכום נכסי הקרן'!$C$42</f>
        <v>-6.4023253008591984E-6</v>
      </c>
    </row>
    <row r="32" spans="2:56">
      <c r="B32" s="85"/>
      <c r="C32" s="86"/>
      <c r="D32" s="86"/>
      <c r="E32" s="86"/>
      <c r="F32" s="86"/>
      <c r="G32" s="96"/>
      <c r="H32" s="98"/>
      <c r="I32" s="86"/>
      <c r="J32" s="86"/>
      <c r="K32" s="97"/>
      <c r="L32" s="86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1" t="s">
        <v>270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1" t="s">
        <v>125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1" t="s">
        <v>252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1" t="s">
        <v>260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C132" s="1"/>
      <c r="D132" s="1"/>
      <c r="E132" s="1"/>
    </row>
    <row r="133" spans="2:12">
      <c r="C133" s="1"/>
      <c r="D133" s="1"/>
      <c r="E133" s="1"/>
    </row>
    <row r="134" spans="2:12">
      <c r="C134" s="1"/>
      <c r="D134" s="1"/>
      <c r="E134" s="1"/>
    </row>
    <row r="135" spans="2:12">
      <c r="C135" s="1"/>
      <c r="D135" s="1"/>
      <c r="E135" s="1"/>
    </row>
    <row r="136" spans="2:12">
      <c r="C136" s="1"/>
      <c r="D136" s="1"/>
      <c r="E136" s="1"/>
    </row>
    <row r="137" spans="2:12">
      <c r="C137" s="1"/>
      <c r="D137" s="1"/>
      <c r="E137" s="1"/>
    </row>
    <row r="138" spans="2:12">
      <c r="C138" s="1"/>
      <c r="D138" s="1"/>
      <c r="E138" s="1"/>
    </row>
    <row r="139" spans="2:12">
      <c r="C139" s="1"/>
      <c r="D139" s="1"/>
      <c r="E139" s="1"/>
    </row>
    <row r="140" spans="2:12">
      <c r="C140" s="1"/>
      <c r="D140" s="1"/>
      <c r="E140" s="1"/>
    </row>
    <row r="141" spans="2:12">
      <c r="C141" s="1"/>
      <c r="D141" s="1"/>
      <c r="E141" s="1"/>
    </row>
    <row r="142" spans="2:12">
      <c r="C142" s="1"/>
      <c r="D142" s="1"/>
      <c r="E142" s="1"/>
    </row>
    <row r="143" spans="2:12">
      <c r="C143" s="1"/>
      <c r="D143" s="1"/>
      <c r="E143" s="1"/>
    </row>
    <row r="144" spans="2:12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5"/>
    </sheetView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193</v>
      </c>
      <c r="C1" s="80" t="s" vm="1">
        <v>271</v>
      </c>
    </row>
    <row r="2" spans="1:60">
      <c r="B2" s="58" t="s">
        <v>192</v>
      </c>
      <c r="C2" s="80" t="s">
        <v>272</v>
      </c>
    </row>
    <row r="3" spans="1:60">
      <c r="B3" s="58" t="s">
        <v>194</v>
      </c>
      <c r="C3" s="80" t="s">
        <v>273</v>
      </c>
    </row>
    <row r="4" spans="1:60">
      <c r="B4" s="58" t="s">
        <v>195</v>
      </c>
      <c r="C4" s="80">
        <v>8801</v>
      </c>
    </row>
    <row r="6" spans="1:60" ht="26.25" customHeight="1">
      <c r="B6" s="164" t="s">
        <v>223</v>
      </c>
      <c r="C6" s="165"/>
      <c r="D6" s="165"/>
      <c r="E6" s="165"/>
      <c r="F6" s="165"/>
      <c r="G6" s="165"/>
      <c r="H6" s="165"/>
      <c r="I6" s="165"/>
      <c r="J6" s="165"/>
      <c r="K6" s="166"/>
      <c r="BD6" s="1" t="s">
        <v>134</v>
      </c>
      <c r="BF6" s="1" t="s">
        <v>201</v>
      </c>
      <c r="BH6" s="3" t="s">
        <v>178</v>
      </c>
    </row>
    <row r="7" spans="1:60" ht="26.25" customHeight="1">
      <c r="B7" s="164" t="s">
        <v>106</v>
      </c>
      <c r="C7" s="165"/>
      <c r="D7" s="165"/>
      <c r="E7" s="165"/>
      <c r="F7" s="165"/>
      <c r="G7" s="165"/>
      <c r="H7" s="165"/>
      <c r="I7" s="165"/>
      <c r="J7" s="165"/>
      <c r="K7" s="166"/>
      <c r="BD7" s="3" t="s">
        <v>136</v>
      </c>
      <c r="BF7" s="1" t="s">
        <v>156</v>
      </c>
      <c r="BH7" s="3" t="s">
        <v>177</v>
      </c>
    </row>
    <row r="8" spans="1:60" s="3" customFormat="1" ht="78.75">
      <c r="A8" s="2"/>
      <c r="B8" s="23" t="s">
        <v>129</v>
      </c>
      <c r="C8" s="31" t="s">
        <v>49</v>
      </c>
      <c r="D8" s="31" t="s">
        <v>133</v>
      </c>
      <c r="E8" s="31" t="s">
        <v>70</v>
      </c>
      <c r="F8" s="31" t="s">
        <v>113</v>
      </c>
      <c r="G8" s="31" t="s">
        <v>254</v>
      </c>
      <c r="H8" s="31" t="s">
        <v>253</v>
      </c>
      <c r="I8" s="31" t="s">
        <v>67</v>
      </c>
      <c r="J8" s="31" t="s">
        <v>196</v>
      </c>
      <c r="K8" s="31" t="s">
        <v>198</v>
      </c>
      <c r="BC8" s="1" t="s">
        <v>149</v>
      </c>
      <c r="BD8" s="1" t="s">
        <v>150</v>
      </c>
      <c r="BE8" s="1" t="s">
        <v>157</v>
      </c>
      <c r="BG8" s="4" t="s">
        <v>179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261</v>
      </c>
      <c r="H9" s="17"/>
      <c r="I9" s="17" t="s">
        <v>257</v>
      </c>
      <c r="J9" s="33" t="s">
        <v>20</v>
      </c>
      <c r="K9" s="59" t="s">
        <v>20</v>
      </c>
      <c r="BC9" s="1" t="s">
        <v>146</v>
      </c>
      <c r="BE9" s="1" t="s">
        <v>158</v>
      </c>
      <c r="BG9" s="4" t="s">
        <v>180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142</v>
      </c>
      <c r="BD10" s="3"/>
      <c r="BE10" s="1" t="s">
        <v>202</v>
      </c>
      <c r="BG10" s="1" t="s">
        <v>186</v>
      </c>
    </row>
    <row r="11" spans="1:60" s="4" customFormat="1" ht="18" customHeight="1">
      <c r="A11" s="119"/>
      <c r="B11" s="133" t="s">
        <v>53</v>
      </c>
      <c r="C11" s="126"/>
      <c r="D11" s="126"/>
      <c r="E11" s="126"/>
      <c r="F11" s="126"/>
      <c r="G11" s="127"/>
      <c r="H11" s="129"/>
      <c r="I11" s="127">
        <v>-5119.2035027399997</v>
      </c>
      <c r="J11" s="128">
        <f>I11/$I$11</f>
        <v>1</v>
      </c>
      <c r="K11" s="128">
        <f>I11/'סכום נכסי הקרן'!$C$42</f>
        <v>-7.5446140361572678E-4</v>
      </c>
      <c r="L11" s="3"/>
      <c r="M11" s="3"/>
      <c r="N11" s="3"/>
      <c r="O11" s="3"/>
      <c r="BC11" s="102" t="s">
        <v>141</v>
      </c>
      <c r="BD11" s="3"/>
      <c r="BE11" s="102" t="s">
        <v>159</v>
      </c>
      <c r="BG11" s="102" t="s">
        <v>181</v>
      </c>
    </row>
    <row r="12" spans="1:60" s="102" customFormat="1" ht="20.25">
      <c r="A12" s="119"/>
      <c r="B12" s="134" t="s">
        <v>250</v>
      </c>
      <c r="C12" s="126"/>
      <c r="D12" s="126"/>
      <c r="E12" s="126"/>
      <c r="F12" s="126"/>
      <c r="G12" s="127"/>
      <c r="H12" s="129"/>
      <c r="I12" s="127">
        <v>-5119.2035027399997</v>
      </c>
      <c r="J12" s="128">
        <f t="shared" ref="J12:J15" si="0">I12/$I$11</f>
        <v>1</v>
      </c>
      <c r="K12" s="128">
        <f>I12/'סכום נכסי הקרן'!$C$42</f>
        <v>-7.5446140361572678E-4</v>
      </c>
      <c r="L12" s="3"/>
      <c r="M12" s="3"/>
      <c r="N12" s="3"/>
      <c r="O12" s="3"/>
      <c r="BC12" s="102" t="s">
        <v>139</v>
      </c>
      <c r="BD12" s="4"/>
      <c r="BE12" s="102" t="s">
        <v>160</v>
      </c>
      <c r="BG12" s="102" t="s">
        <v>182</v>
      </c>
    </row>
    <row r="13" spans="1:60">
      <c r="B13" s="85" t="s">
        <v>1912</v>
      </c>
      <c r="C13" s="86" t="s">
        <v>1913</v>
      </c>
      <c r="D13" s="99" t="s">
        <v>30</v>
      </c>
      <c r="E13" s="99" t="s">
        <v>1884</v>
      </c>
      <c r="F13" s="99" t="s">
        <v>177</v>
      </c>
      <c r="G13" s="96">
        <v>1515.7544269999999</v>
      </c>
      <c r="H13" s="98">
        <v>297850</v>
      </c>
      <c r="I13" s="96">
        <v>-7219.5350158109995</v>
      </c>
      <c r="J13" s="97">
        <f t="shared" si="0"/>
        <v>1.4102848249628717</v>
      </c>
      <c r="K13" s="97">
        <f>I13/'סכום נכסי הקרן'!$C$42</f>
        <v>-1.0640054685394477E-3</v>
      </c>
      <c r="P13" s="1"/>
      <c r="BC13" s="1" t="s">
        <v>143</v>
      </c>
      <c r="BE13" s="1" t="s">
        <v>161</v>
      </c>
      <c r="BG13" s="1" t="s">
        <v>183</v>
      </c>
    </row>
    <row r="14" spans="1:60">
      <c r="B14" s="85" t="s">
        <v>1914</v>
      </c>
      <c r="C14" s="86" t="s">
        <v>1915</v>
      </c>
      <c r="D14" s="99" t="s">
        <v>30</v>
      </c>
      <c r="E14" s="99" t="s">
        <v>1884</v>
      </c>
      <c r="F14" s="99" t="s">
        <v>179</v>
      </c>
      <c r="G14" s="96">
        <v>2137.8924390000002</v>
      </c>
      <c r="H14" s="98">
        <v>39130</v>
      </c>
      <c r="I14" s="96">
        <v>1410.2525795179997</v>
      </c>
      <c r="J14" s="97">
        <f t="shared" si="0"/>
        <v>-0.2754828126608323</v>
      </c>
      <c r="K14" s="97">
        <f>I14/'סכום נכסי הקרן'!$C$42</f>
        <v>2.0784114951209984E-4</v>
      </c>
      <c r="P14" s="1"/>
      <c r="BC14" s="1" t="s">
        <v>140</v>
      </c>
      <c r="BE14" s="1" t="s">
        <v>162</v>
      </c>
      <c r="BG14" s="1" t="s">
        <v>185</v>
      </c>
    </row>
    <row r="15" spans="1:60">
      <c r="B15" s="85" t="s">
        <v>1916</v>
      </c>
      <c r="C15" s="86" t="s">
        <v>1917</v>
      </c>
      <c r="D15" s="99" t="s">
        <v>30</v>
      </c>
      <c r="E15" s="99" t="s">
        <v>1884</v>
      </c>
      <c r="F15" s="99" t="s">
        <v>187</v>
      </c>
      <c r="G15" s="96">
        <v>41.381939999999993</v>
      </c>
      <c r="H15" s="98">
        <v>158800</v>
      </c>
      <c r="I15" s="96">
        <v>690.07893355299996</v>
      </c>
      <c r="J15" s="97">
        <f t="shared" si="0"/>
        <v>-0.13480201230203928</v>
      </c>
      <c r="K15" s="97">
        <f>I15/'סכום נכסי הקרן'!$C$42</f>
        <v>1.0170291541162101E-4</v>
      </c>
      <c r="P15" s="1"/>
      <c r="BC15" s="1" t="s">
        <v>151</v>
      </c>
      <c r="BE15" s="1" t="s">
        <v>203</v>
      </c>
      <c r="BG15" s="1" t="s">
        <v>187</v>
      </c>
    </row>
    <row r="16" spans="1:60" ht="20.25">
      <c r="B16" s="107"/>
      <c r="C16" s="86"/>
      <c r="D16" s="86"/>
      <c r="E16" s="86"/>
      <c r="F16" s="86"/>
      <c r="G16" s="96"/>
      <c r="H16" s="98"/>
      <c r="I16" s="86"/>
      <c r="J16" s="97"/>
      <c r="K16" s="86"/>
      <c r="P16" s="1"/>
      <c r="BC16" s="4" t="s">
        <v>137</v>
      </c>
      <c r="BD16" s="1" t="s">
        <v>152</v>
      </c>
      <c r="BE16" s="1" t="s">
        <v>163</v>
      </c>
      <c r="BG16" s="1" t="s">
        <v>188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147</v>
      </c>
      <c r="BE17" s="1" t="s">
        <v>164</v>
      </c>
      <c r="BG17" s="1" t="s">
        <v>189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135</v>
      </c>
      <c r="BF18" s="1" t="s">
        <v>165</v>
      </c>
      <c r="BH18" s="1" t="s">
        <v>30</v>
      </c>
    </row>
    <row r="19" spans="2:60">
      <c r="B19" s="101" t="s">
        <v>270</v>
      </c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148</v>
      </c>
      <c r="BF19" s="1" t="s">
        <v>166</v>
      </c>
    </row>
    <row r="20" spans="2:60">
      <c r="B20" s="101" t="s">
        <v>125</v>
      </c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153</v>
      </c>
      <c r="BF20" s="1" t="s">
        <v>167</v>
      </c>
    </row>
    <row r="21" spans="2:60">
      <c r="B21" s="101" t="s">
        <v>252</v>
      </c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138</v>
      </c>
      <c r="BE21" s="1" t="s">
        <v>154</v>
      </c>
      <c r="BF21" s="1" t="s">
        <v>168</v>
      </c>
    </row>
    <row r="22" spans="2:60">
      <c r="B22" s="101" t="s">
        <v>260</v>
      </c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144</v>
      </c>
      <c r="BF22" s="1" t="s">
        <v>169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30</v>
      </c>
      <c r="BE23" s="1" t="s">
        <v>145</v>
      </c>
      <c r="BF23" s="1" t="s">
        <v>204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207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170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171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206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172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173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205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30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193</v>
      </c>
      <c r="C1" s="80" t="s" vm="1">
        <v>271</v>
      </c>
    </row>
    <row r="2" spans="2:81">
      <c r="B2" s="58" t="s">
        <v>192</v>
      </c>
      <c r="C2" s="80" t="s">
        <v>272</v>
      </c>
    </row>
    <row r="3" spans="2:81">
      <c r="B3" s="58" t="s">
        <v>194</v>
      </c>
      <c r="C3" s="80" t="s">
        <v>273</v>
      </c>
      <c r="E3" s="2"/>
    </row>
    <row r="4" spans="2:81">
      <c r="B4" s="58" t="s">
        <v>195</v>
      </c>
      <c r="C4" s="80">
        <v>8801</v>
      </c>
    </row>
    <row r="6" spans="2:81" ht="26.25" customHeight="1">
      <c r="B6" s="164" t="s">
        <v>223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81" ht="26.25" customHeight="1">
      <c r="B7" s="164" t="s">
        <v>107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2:81" s="3" customFormat="1" ht="47.25">
      <c r="B8" s="23" t="s">
        <v>129</v>
      </c>
      <c r="C8" s="31" t="s">
        <v>49</v>
      </c>
      <c r="D8" s="14" t="s">
        <v>55</v>
      </c>
      <c r="E8" s="31" t="s">
        <v>15</v>
      </c>
      <c r="F8" s="31" t="s">
        <v>71</v>
      </c>
      <c r="G8" s="31" t="s">
        <v>114</v>
      </c>
      <c r="H8" s="31" t="s">
        <v>18</v>
      </c>
      <c r="I8" s="31" t="s">
        <v>113</v>
      </c>
      <c r="J8" s="31" t="s">
        <v>17</v>
      </c>
      <c r="K8" s="31" t="s">
        <v>19</v>
      </c>
      <c r="L8" s="31" t="s">
        <v>254</v>
      </c>
      <c r="M8" s="31" t="s">
        <v>253</v>
      </c>
      <c r="N8" s="31" t="s">
        <v>67</v>
      </c>
      <c r="O8" s="31" t="s">
        <v>64</v>
      </c>
      <c r="P8" s="31" t="s">
        <v>196</v>
      </c>
      <c r="Q8" s="32" t="s">
        <v>198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261</v>
      </c>
      <c r="M9" s="33"/>
      <c r="N9" s="33" t="s">
        <v>257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126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1" t="s">
        <v>270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81">
      <c r="B13" s="101" t="s">
        <v>125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81">
      <c r="B14" s="101" t="s">
        <v>252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81">
      <c r="B15" s="101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65"/>
  <sheetViews>
    <sheetView rightToLeft="1" workbookViewId="0">
      <selection activeCell="O12" sqref="O12:O59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193</v>
      </c>
      <c r="C1" s="80" t="s" vm="1">
        <v>271</v>
      </c>
    </row>
    <row r="2" spans="2:72">
      <c r="B2" s="58" t="s">
        <v>192</v>
      </c>
      <c r="C2" s="80" t="s">
        <v>272</v>
      </c>
    </row>
    <row r="3" spans="2:72">
      <c r="B3" s="58" t="s">
        <v>194</v>
      </c>
      <c r="C3" s="80" t="s">
        <v>273</v>
      </c>
    </row>
    <row r="4" spans="2:72">
      <c r="B4" s="58" t="s">
        <v>195</v>
      </c>
      <c r="C4" s="80">
        <v>8801</v>
      </c>
    </row>
    <row r="6" spans="2:72" ht="26.25" customHeight="1">
      <c r="B6" s="164" t="s">
        <v>224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72" ht="26.25" customHeight="1">
      <c r="B7" s="164" t="s">
        <v>98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</row>
    <row r="8" spans="2:72" s="3" customFormat="1" ht="78.75">
      <c r="B8" s="23" t="s">
        <v>129</v>
      </c>
      <c r="C8" s="31" t="s">
        <v>49</v>
      </c>
      <c r="D8" s="31" t="s">
        <v>15</v>
      </c>
      <c r="E8" s="31" t="s">
        <v>71</v>
      </c>
      <c r="F8" s="31" t="s">
        <v>114</v>
      </c>
      <c r="G8" s="31" t="s">
        <v>18</v>
      </c>
      <c r="H8" s="31" t="s">
        <v>113</v>
      </c>
      <c r="I8" s="31" t="s">
        <v>17</v>
      </c>
      <c r="J8" s="31" t="s">
        <v>19</v>
      </c>
      <c r="K8" s="31" t="s">
        <v>254</v>
      </c>
      <c r="L8" s="31" t="s">
        <v>253</v>
      </c>
      <c r="M8" s="31" t="s">
        <v>122</v>
      </c>
      <c r="N8" s="31" t="s">
        <v>64</v>
      </c>
      <c r="O8" s="31" t="s">
        <v>196</v>
      </c>
      <c r="P8" s="32" t="s">
        <v>198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261</v>
      </c>
      <c r="L9" s="33"/>
      <c r="M9" s="33" t="s">
        <v>257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1" t="s">
        <v>29</v>
      </c>
      <c r="C11" s="82"/>
      <c r="D11" s="82"/>
      <c r="E11" s="82"/>
      <c r="F11" s="82"/>
      <c r="G11" s="90">
        <v>9.7994836965804151</v>
      </c>
      <c r="H11" s="82"/>
      <c r="I11" s="82"/>
      <c r="J11" s="105">
        <v>4.8507088940725647E-2</v>
      </c>
      <c r="K11" s="90"/>
      <c r="L11" s="82"/>
      <c r="M11" s="90">
        <v>1820856.8867399998</v>
      </c>
      <c r="N11" s="82"/>
      <c r="O11" s="91">
        <f>M11/$M$11</f>
        <v>1</v>
      </c>
      <c r="P11" s="91">
        <f>M11/'סכום נכסי הקרן'!$C$42</f>
        <v>0.26835546620053857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3" t="s">
        <v>248</v>
      </c>
      <c r="C12" s="84"/>
      <c r="D12" s="84"/>
      <c r="E12" s="84"/>
      <c r="F12" s="84"/>
      <c r="G12" s="93">
        <v>9.7994836965804151</v>
      </c>
      <c r="H12" s="84"/>
      <c r="I12" s="84"/>
      <c r="J12" s="106">
        <v>4.8507088940725647E-2</v>
      </c>
      <c r="K12" s="93"/>
      <c r="L12" s="84"/>
      <c r="M12" s="93">
        <v>1820856.8867399998</v>
      </c>
      <c r="N12" s="84"/>
      <c r="O12" s="94">
        <f t="shared" ref="O12:O59" si="0">M12/$M$11</f>
        <v>1</v>
      </c>
      <c r="P12" s="94">
        <f>M12/'סכום נכסי הקרן'!$C$42</f>
        <v>0.26835546620053857</v>
      </c>
    </row>
    <row r="13" spans="2:72">
      <c r="B13" s="104" t="s">
        <v>76</v>
      </c>
      <c r="C13" s="84"/>
      <c r="D13" s="84"/>
      <c r="E13" s="84"/>
      <c r="F13" s="84"/>
      <c r="G13" s="93">
        <v>9.7994836965804151</v>
      </c>
      <c r="H13" s="84"/>
      <c r="I13" s="84"/>
      <c r="J13" s="106">
        <v>4.8507088940725647E-2</v>
      </c>
      <c r="K13" s="93"/>
      <c r="L13" s="84"/>
      <c r="M13" s="93">
        <v>1820856.8867399998</v>
      </c>
      <c r="N13" s="84"/>
      <c r="O13" s="94">
        <f t="shared" si="0"/>
        <v>1</v>
      </c>
      <c r="P13" s="94">
        <f>M13/'סכום נכסי הקרן'!$C$42</f>
        <v>0.26835546620053857</v>
      </c>
    </row>
    <row r="14" spans="2:72">
      <c r="B14" s="89" t="s">
        <v>1918</v>
      </c>
      <c r="C14" s="86" t="s">
        <v>1919</v>
      </c>
      <c r="D14" s="86" t="s">
        <v>276</v>
      </c>
      <c r="E14" s="86"/>
      <c r="F14" s="109">
        <v>40909</v>
      </c>
      <c r="G14" s="96">
        <v>6.14</v>
      </c>
      <c r="H14" s="99" t="s">
        <v>178</v>
      </c>
      <c r="I14" s="100">
        <v>4.8000000000000001E-2</v>
      </c>
      <c r="J14" s="100">
        <v>4.8600000000000011E-2</v>
      </c>
      <c r="K14" s="96">
        <v>30999.999999999996</v>
      </c>
      <c r="L14" s="110">
        <v>105.3331</v>
      </c>
      <c r="M14" s="96">
        <v>32.642749999999999</v>
      </c>
      <c r="N14" s="86"/>
      <c r="O14" s="97">
        <f t="shared" si="0"/>
        <v>1.7927136524409927E-5</v>
      </c>
      <c r="P14" s="97">
        <f>M14/'סכום נכסי הקרן'!$C$42</f>
        <v>4.8108450796487285E-6</v>
      </c>
    </row>
    <row r="15" spans="2:72">
      <c r="B15" s="89" t="s">
        <v>1920</v>
      </c>
      <c r="C15" s="86">
        <v>8790</v>
      </c>
      <c r="D15" s="86" t="s">
        <v>276</v>
      </c>
      <c r="E15" s="86"/>
      <c r="F15" s="109">
        <v>41030</v>
      </c>
      <c r="G15" s="96">
        <v>6.3199999999999985</v>
      </c>
      <c r="H15" s="99" t="s">
        <v>178</v>
      </c>
      <c r="I15" s="100">
        <v>4.8000000000000001E-2</v>
      </c>
      <c r="J15" s="100">
        <v>4.8599999999999983E-2</v>
      </c>
      <c r="K15" s="96">
        <v>3058999.9999999995</v>
      </c>
      <c r="L15" s="110">
        <v>105.7175</v>
      </c>
      <c r="M15" s="96">
        <v>3233.7547400000003</v>
      </c>
      <c r="N15" s="86"/>
      <c r="O15" s="97">
        <f t="shared" si="0"/>
        <v>1.7759521704034658E-3</v>
      </c>
      <c r="P15" s="97">
        <f>M15/'סכום נכסי הקרן'!$C$42</f>
        <v>4.7658647263848042E-4</v>
      </c>
    </row>
    <row r="16" spans="2:72">
      <c r="B16" s="89" t="s">
        <v>1921</v>
      </c>
      <c r="C16" s="86" t="s">
        <v>1922</v>
      </c>
      <c r="D16" s="86" t="s">
        <v>276</v>
      </c>
      <c r="E16" s="86"/>
      <c r="F16" s="109">
        <v>41091</v>
      </c>
      <c r="G16" s="96">
        <v>6.4899999999999993</v>
      </c>
      <c r="H16" s="99" t="s">
        <v>178</v>
      </c>
      <c r="I16" s="100">
        <v>4.8000000000000001E-2</v>
      </c>
      <c r="J16" s="100">
        <v>4.87E-2</v>
      </c>
      <c r="K16" s="96">
        <v>7844999.9999999991</v>
      </c>
      <c r="L16" s="110">
        <v>103.98480000000001</v>
      </c>
      <c r="M16" s="96">
        <v>8151.403049999999</v>
      </c>
      <c r="N16" s="86"/>
      <c r="O16" s="97">
        <f t="shared" si="0"/>
        <v>4.4766851856182909E-3</v>
      </c>
      <c r="P16" s="97">
        <f>M16/'סכום נכסי הקרן'!$C$42</f>
        <v>1.2013429400196409E-3</v>
      </c>
    </row>
    <row r="17" spans="2:16">
      <c r="B17" s="89" t="s">
        <v>1923</v>
      </c>
      <c r="C17" s="86">
        <v>8805</v>
      </c>
      <c r="D17" s="86" t="s">
        <v>276</v>
      </c>
      <c r="E17" s="86"/>
      <c r="F17" s="109">
        <v>41487</v>
      </c>
      <c r="G17" s="96">
        <v>7.26</v>
      </c>
      <c r="H17" s="99" t="s">
        <v>178</v>
      </c>
      <c r="I17" s="100">
        <v>4.8000000000000001E-2</v>
      </c>
      <c r="J17" s="100">
        <v>4.8499999999999995E-2</v>
      </c>
      <c r="K17" s="96">
        <v>12597999.999999998</v>
      </c>
      <c r="L17" s="110">
        <v>101.8745</v>
      </c>
      <c r="M17" s="96">
        <v>12834.631589999997</v>
      </c>
      <c r="N17" s="86"/>
      <c r="O17" s="97">
        <f t="shared" si="0"/>
        <v>7.0486767430573225E-3</v>
      </c>
      <c r="P17" s="97">
        <f>M17/'סכום נכסי הקרן'!$C$42</f>
        <v>1.8915509334800416E-3</v>
      </c>
    </row>
    <row r="18" spans="2:16">
      <c r="B18" s="89" t="s">
        <v>1924</v>
      </c>
      <c r="C18" s="86" t="s">
        <v>1925</v>
      </c>
      <c r="D18" s="86" t="s">
        <v>276</v>
      </c>
      <c r="E18" s="86"/>
      <c r="F18" s="109">
        <v>41609</v>
      </c>
      <c r="G18" s="96">
        <v>7.41</v>
      </c>
      <c r="H18" s="99" t="s">
        <v>178</v>
      </c>
      <c r="I18" s="100">
        <v>4.8000000000000001E-2</v>
      </c>
      <c r="J18" s="100">
        <v>4.8600000000000004E-2</v>
      </c>
      <c r="K18" s="96">
        <v>33675999.999999993</v>
      </c>
      <c r="L18" s="110">
        <v>101.88200000000001</v>
      </c>
      <c r="M18" s="96">
        <v>34306.572419999997</v>
      </c>
      <c r="N18" s="86"/>
      <c r="O18" s="97">
        <f t="shared" si="0"/>
        <v>1.8840894454600063E-2</v>
      </c>
      <c r="P18" s="97">
        <f>M18/'סכום נכסי הקרן'!$C$42</f>
        <v>5.0560570149993421E-3</v>
      </c>
    </row>
    <row r="19" spans="2:16">
      <c r="B19" s="89" t="s">
        <v>1926</v>
      </c>
      <c r="C19" s="86" t="s">
        <v>1927</v>
      </c>
      <c r="D19" s="86" t="s">
        <v>276</v>
      </c>
      <c r="E19" s="86"/>
      <c r="F19" s="109">
        <v>42218</v>
      </c>
      <c r="G19" s="96">
        <v>8.5200000000000014</v>
      </c>
      <c r="H19" s="99" t="s">
        <v>178</v>
      </c>
      <c r="I19" s="100">
        <v>4.8000000000000001E-2</v>
      </c>
      <c r="J19" s="100">
        <v>4.8500000000000015E-2</v>
      </c>
      <c r="K19" s="96">
        <v>131999.99999999997</v>
      </c>
      <c r="L19" s="110">
        <v>101.7664</v>
      </c>
      <c r="M19" s="96">
        <v>134.33179999999996</v>
      </c>
      <c r="N19" s="86"/>
      <c r="O19" s="97">
        <f t="shared" si="0"/>
        <v>7.3773947298243212E-5</v>
      </c>
      <c r="P19" s="97">
        <f>M19/'סכום נכסי הקרן'!$C$42</f>
        <v>1.9797642020674021E-5</v>
      </c>
    </row>
    <row r="20" spans="2:16">
      <c r="B20" s="89" t="s">
        <v>1928</v>
      </c>
      <c r="C20" s="86" t="s">
        <v>1929</v>
      </c>
      <c r="D20" s="86" t="s">
        <v>276</v>
      </c>
      <c r="E20" s="86"/>
      <c r="F20" s="109">
        <v>42309</v>
      </c>
      <c r="G20" s="96">
        <v>8.56</v>
      </c>
      <c r="H20" s="99" t="s">
        <v>178</v>
      </c>
      <c r="I20" s="100">
        <v>4.8000000000000001E-2</v>
      </c>
      <c r="J20" s="100">
        <v>4.8500000000000008E-2</v>
      </c>
      <c r="K20" s="96">
        <v>756999.99999999988</v>
      </c>
      <c r="L20" s="110">
        <v>103.408</v>
      </c>
      <c r="M20" s="96">
        <v>782.79836999999986</v>
      </c>
      <c r="N20" s="86"/>
      <c r="O20" s="97">
        <f t="shared" si="0"/>
        <v>4.2990658722306035E-4</v>
      </c>
      <c r="P20" s="97">
        <f>M20/'סכום נכסי הקרן'!$C$42</f>
        <v>1.1536778263692686E-4</v>
      </c>
    </row>
    <row r="21" spans="2:16">
      <c r="B21" s="89" t="s">
        <v>1930</v>
      </c>
      <c r="C21" s="86" t="s">
        <v>1931</v>
      </c>
      <c r="D21" s="86" t="s">
        <v>276</v>
      </c>
      <c r="E21" s="86"/>
      <c r="F21" s="109">
        <v>42339</v>
      </c>
      <c r="G21" s="96">
        <v>8.64</v>
      </c>
      <c r="H21" s="99" t="s">
        <v>178</v>
      </c>
      <c r="I21" s="100">
        <v>4.8000000000000001E-2</v>
      </c>
      <c r="J21" s="100">
        <v>4.8499999999999995E-2</v>
      </c>
      <c r="K21" s="96">
        <v>977999.99999999988</v>
      </c>
      <c r="L21" s="110">
        <v>102.8965</v>
      </c>
      <c r="M21" s="96">
        <v>1006.3277199999999</v>
      </c>
      <c r="N21" s="86"/>
      <c r="O21" s="97">
        <f t="shared" si="0"/>
        <v>5.5266711366959475E-4</v>
      </c>
      <c r="P21" s="97">
        <f>M21/'סכום נכסי הקרן'!$C$42</f>
        <v>1.4831124094251015E-4</v>
      </c>
    </row>
    <row r="22" spans="2:16">
      <c r="B22" s="89" t="s">
        <v>1932</v>
      </c>
      <c r="C22" s="86" t="s">
        <v>1933</v>
      </c>
      <c r="D22" s="86" t="s">
        <v>276</v>
      </c>
      <c r="E22" s="86"/>
      <c r="F22" s="109">
        <v>42370</v>
      </c>
      <c r="G22" s="96">
        <v>8.73</v>
      </c>
      <c r="H22" s="99" t="s">
        <v>178</v>
      </c>
      <c r="I22" s="100">
        <v>4.8000000000000001E-2</v>
      </c>
      <c r="J22" s="100">
        <v>4.8500000000000008E-2</v>
      </c>
      <c r="K22" s="96">
        <v>1623999.9999999998</v>
      </c>
      <c r="L22" s="110">
        <v>102.9037</v>
      </c>
      <c r="M22" s="96">
        <v>1671.1568299999997</v>
      </c>
      <c r="N22" s="86"/>
      <c r="O22" s="97">
        <f t="shared" si="0"/>
        <v>9.177859293444978E-4</v>
      </c>
      <c r="P22" s="97">
        <f>M22/'סכום נכסי הקרן'!$C$42</f>
        <v>2.4629287094153727E-4</v>
      </c>
    </row>
    <row r="23" spans="2:16">
      <c r="B23" s="89" t="s">
        <v>1934</v>
      </c>
      <c r="C23" s="86" t="s">
        <v>1935</v>
      </c>
      <c r="D23" s="86" t="s">
        <v>276</v>
      </c>
      <c r="E23" s="86"/>
      <c r="F23" s="109">
        <v>42461</v>
      </c>
      <c r="G23" s="96">
        <v>8.77</v>
      </c>
      <c r="H23" s="99" t="s">
        <v>178</v>
      </c>
      <c r="I23" s="100">
        <v>4.8000000000000001E-2</v>
      </c>
      <c r="J23" s="100">
        <v>4.8499999999999995E-2</v>
      </c>
      <c r="K23" s="96">
        <v>7021999.9999999991</v>
      </c>
      <c r="L23" s="110">
        <v>105.08459999999999</v>
      </c>
      <c r="M23" s="96">
        <v>7379.041299999999</v>
      </c>
      <c r="N23" s="86"/>
      <c r="O23" s="97">
        <f t="shared" si="0"/>
        <v>4.0525103064036972E-3</v>
      </c>
      <c r="P23" s="97">
        <f>M23/'סכום נכסי הקרן'!$C$42</f>
        <v>1.0875132925574516E-3</v>
      </c>
    </row>
    <row r="24" spans="2:16">
      <c r="B24" s="89" t="s">
        <v>1936</v>
      </c>
      <c r="C24" s="86" t="s">
        <v>1937</v>
      </c>
      <c r="D24" s="86" t="s">
        <v>276</v>
      </c>
      <c r="E24" s="86"/>
      <c r="F24" s="109">
        <v>42491</v>
      </c>
      <c r="G24" s="96">
        <v>8.8500000000000014</v>
      </c>
      <c r="H24" s="99" t="s">
        <v>178</v>
      </c>
      <c r="I24" s="100">
        <v>4.8000000000000001E-2</v>
      </c>
      <c r="J24" s="100">
        <v>4.8600000000000004E-2</v>
      </c>
      <c r="K24" s="96">
        <v>10288999.999999998</v>
      </c>
      <c r="L24" s="110">
        <v>104.88330000000001</v>
      </c>
      <c r="M24" s="96">
        <v>10791.447339999999</v>
      </c>
      <c r="N24" s="86"/>
      <c r="O24" s="97">
        <f t="shared" si="0"/>
        <v>5.9265763380891723E-3</v>
      </c>
      <c r="P24" s="97">
        <f>M24/'סכום נכסי הקרן'!$C$42</f>
        <v>1.5904291561810006E-3</v>
      </c>
    </row>
    <row r="25" spans="2:16">
      <c r="B25" s="89" t="s">
        <v>1938</v>
      </c>
      <c r="C25" s="86" t="s">
        <v>1939</v>
      </c>
      <c r="D25" s="86" t="s">
        <v>276</v>
      </c>
      <c r="E25" s="86"/>
      <c r="F25" s="109">
        <v>42522</v>
      </c>
      <c r="G25" s="96">
        <v>8.93</v>
      </c>
      <c r="H25" s="99" t="s">
        <v>178</v>
      </c>
      <c r="I25" s="100">
        <v>4.8000000000000001E-2</v>
      </c>
      <c r="J25" s="100">
        <v>4.8499999999999995E-2</v>
      </c>
      <c r="K25" s="96">
        <v>16542999.999999998</v>
      </c>
      <c r="L25" s="110">
        <v>104.04519999999999</v>
      </c>
      <c r="M25" s="96">
        <v>17212.203709999998</v>
      </c>
      <c r="N25" s="86"/>
      <c r="O25" s="97">
        <f t="shared" si="0"/>
        <v>9.4528042458164527E-3</v>
      </c>
      <c r="P25" s="97">
        <f>M25/'סכום נכסי הקרן'!$C$42</f>
        <v>2.5367116902885048E-3</v>
      </c>
    </row>
    <row r="26" spans="2:16">
      <c r="B26" s="89" t="s">
        <v>1940</v>
      </c>
      <c r="C26" s="86" t="s">
        <v>1941</v>
      </c>
      <c r="D26" s="86" t="s">
        <v>276</v>
      </c>
      <c r="E26" s="86"/>
      <c r="F26" s="109">
        <v>42552</v>
      </c>
      <c r="G26" s="96">
        <v>9.02</v>
      </c>
      <c r="H26" s="99" t="s">
        <v>178</v>
      </c>
      <c r="I26" s="100">
        <v>4.8000000000000001E-2</v>
      </c>
      <c r="J26" s="100">
        <v>4.8499999999999995E-2</v>
      </c>
      <c r="K26" s="96">
        <v>15426999.999999998</v>
      </c>
      <c r="L26" s="110">
        <v>103.3194</v>
      </c>
      <c r="M26" s="96">
        <v>15939.176269999998</v>
      </c>
      <c r="N26" s="86"/>
      <c r="O26" s="97">
        <f t="shared" si="0"/>
        <v>8.7536677846972132E-3</v>
      </c>
      <c r="P26" s="97">
        <f>M26/'סכום נכסי הקרן'!$C$42</f>
        <v>2.3490945993270562E-3</v>
      </c>
    </row>
    <row r="27" spans="2:16">
      <c r="B27" s="89" t="s">
        <v>1942</v>
      </c>
      <c r="C27" s="86" t="s">
        <v>1943</v>
      </c>
      <c r="D27" s="86" t="s">
        <v>276</v>
      </c>
      <c r="E27" s="86"/>
      <c r="F27" s="109">
        <v>42583</v>
      </c>
      <c r="G27" s="96">
        <v>9.1000000000000014</v>
      </c>
      <c r="H27" s="99" t="s">
        <v>178</v>
      </c>
      <c r="I27" s="100">
        <v>4.8000000000000001E-2</v>
      </c>
      <c r="J27" s="100">
        <v>4.8499999999999995E-2</v>
      </c>
      <c r="K27" s="96">
        <v>82713999.999999985</v>
      </c>
      <c r="L27" s="110">
        <v>102.6123</v>
      </c>
      <c r="M27" s="96">
        <v>84874.669089999996</v>
      </c>
      <c r="N27" s="86"/>
      <c r="O27" s="97">
        <f t="shared" si="0"/>
        <v>4.6612487619472787E-2</v>
      </c>
      <c r="P27" s="97">
        <f>M27/'סכום נכסי הקרן'!$C$42</f>
        <v>1.2508715845890452E-2</v>
      </c>
    </row>
    <row r="28" spans="2:16">
      <c r="B28" s="89" t="s">
        <v>1944</v>
      </c>
      <c r="C28" s="86" t="s">
        <v>1945</v>
      </c>
      <c r="D28" s="86" t="s">
        <v>276</v>
      </c>
      <c r="E28" s="86"/>
      <c r="F28" s="109">
        <v>42614</v>
      </c>
      <c r="G28" s="96">
        <v>9.1900000000000013</v>
      </c>
      <c r="H28" s="99" t="s">
        <v>178</v>
      </c>
      <c r="I28" s="100">
        <v>4.8000000000000001E-2</v>
      </c>
      <c r="J28" s="100">
        <v>4.8500000000000008E-2</v>
      </c>
      <c r="K28" s="96">
        <v>59400999.999999993</v>
      </c>
      <c r="L28" s="110">
        <v>101.7859</v>
      </c>
      <c r="M28" s="96">
        <v>60461.346839999991</v>
      </c>
      <c r="N28" s="86"/>
      <c r="O28" s="97">
        <f t="shared" si="0"/>
        <v>3.3204886820209098E-2</v>
      </c>
      <c r="P28" s="97">
        <f>M28/'סכום נכסי הקרן'!$C$42</f>
        <v>8.9107128827733313E-3</v>
      </c>
    </row>
    <row r="29" spans="2:16">
      <c r="B29" s="89" t="s">
        <v>1946</v>
      </c>
      <c r="C29" s="86" t="s">
        <v>1947</v>
      </c>
      <c r="D29" s="86" t="s">
        <v>276</v>
      </c>
      <c r="E29" s="86"/>
      <c r="F29" s="109">
        <v>42644</v>
      </c>
      <c r="G29" s="96">
        <v>9.0499999999999989</v>
      </c>
      <c r="H29" s="99" t="s">
        <v>178</v>
      </c>
      <c r="I29" s="100">
        <v>4.8000000000000001E-2</v>
      </c>
      <c r="J29" s="100">
        <v>4.8500000000000008E-2</v>
      </c>
      <c r="K29" s="96">
        <v>43868999.999999993</v>
      </c>
      <c r="L29" s="110">
        <v>104.1314</v>
      </c>
      <c r="M29" s="96">
        <v>45681.169469999993</v>
      </c>
      <c r="N29" s="86"/>
      <c r="O29" s="97">
        <f t="shared" si="0"/>
        <v>2.5087731936904719E-2</v>
      </c>
      <c r="P29" s="97">
        <f>M29/'סכום נכסי הקרן'!$C$42</f>
        <v>6.7324299998422071E-3</v>
      </c>
    </row>
    <row r="30" spans="2:16">
      <c r="B30" s="89" t="s">
        <v>1948</v>
      </c>
      <c r="C30" s="86" t="s">
        <v>1949</v>
      </c>
      <c r="D30" s="86" t="s">
        <v>276</v>
      </c>
      <c r="E30" s="86"/>
      <c r="F30" s="109">
        <v>42705</v>
      </c>
      <c r="G30" s="96">
        <v>9.2200000000000006</v>
      </c>
      <c r="H30" s="99" t="s">
        <v>178</v>
      </c>
      <c r="I30" s="100">
        <v>4.8000000000000001E-2</v>
      </c>
      <c r="J30" s="100">
        <v>4.8499999999999995E-2</v>
      </c>
      <c r="K30" s="96">
        <v>36719999.999999993</v>
      </c>
      <c r="L30" s="110">
        <v>103.20650000000001</v>
      </c>
      <c r="M30" s="96">
        <v>37897.483279999993</v>
      </c>
      <c r="N30" s="86"/>
      <c r="O30" s="97">
        <f t="shared" si="0"/>
        <v>2.081299390192623E-2</v>
      </c>
      <c r="P30" s="97">
        <f>M30/'סכום נכסי הקרן'!$C$42</f>
        <v>5.5852806815803796E-3</v>
      </c>
    </row>
    <row r="31" spans="2:16">
      <c r="B31" s="89" t="s">
        <v>1950</v>
      </c>
      <c r="C31" s="86" t="s">
        <v>1951</v>
      </c>
      <c r="D31" s="86" t="s">
        <v>276</v>
      </c>
      <c r="E31" s="86"/>
      <c r="F31" s="109">
        <v>42736</v>
      </c>
      <c r="G31" s="96">
        <v>9.2999999999999989</v>
      </c>
      <c r="H31" s="99" t="s">
        <v>178</v>
      </c>
      <c r="I31" s="100">
        <v>4.8000000000000001E-2</v>
      </c>
      <c r="J31" s="100">
        <v>4.8499999999999995E-2</v>
      </c>
      <c r="K31" s="96">
        <v>36946999.999999993</v>
      </c>
      <c r="L31" s="110">
        <v>103.2152</v>
      </c>
      <c r="M31" s="96">
        <v>38134.910949999998</v>
      </c>
      <c r="N31" s="86"/>
      <c r="O31" s="97">
        <f t="shared" si="0"/>
        <v>2.0943387274260442E-2</v>
      </c>
      <c r="P31" s="97">
        <f>M31/'סכום נכסי הקרן'!$C$42</f>
        <v>5.6202724558025875E-3</v>
      </c>
    </row>
    <row r="32" spans="2:16">
      <c r="B32" s="89" t="s">
        <v>1952</v>
      </c>
      <c r="C32" s="86" t="s">
        <v>1953</v>
      </c>
      <c r="D32" s="86" t="s">
        <v>276</v>
      </c>
      <c r="E32" s="86"/>
      <c r="F32" s="109">
        <v>42767</v>
      </c>
      <c r="G32" s="96">
        <v>9.3899999999999988</v>
      </c>
      <c r="H32" s="99" t="s">
        <v>178</v>
      </c>
      <c r="I32" s="100">
        <v>4.8000000000000001E-2</v>
      </c>
      <c r="J32" s="100">
        <v>4.8499999999999995E-2</v>
      </c>
      <c r="K32" s="96">
        <v>30696999.999999996</v>
      </c>
      <c r="L32" s="110">
        <v>102.8079</v>
      </c>
      <c r="M32" s="96">
        <v>31558.938819999996</v>
      </c>
      <c r="N32" s="86"/>
      <c r="O32" s="97">
        <f t="shared" si="0"/>
        <v>1.7331916115879951E-2</v>
      </c>
      <c r="P32" s="97">
        <f>M32/'סכום נכסי הקרן'!$C$42</f>
        <v>4.6511144294255919E-3</v>
      </c>
    </row>
    <row r="33" spans="2:16">
      <c r="B33" s="89" t="s">
        <v>1954</v>
      </c>
      <c r="C33" s="86" t="s">
        <v>1955</v>
      </c>
      <c r="D33" s="86" t="s">
        <v>276</v>
      </c>
      <c r="E33" s="86"/>
      <c r="F33" s="109">
        <v>42795</v>
      </c>
      <c r="G33" s="96">
        <v>9.4700000000000006</v>
      </c>
      <c r="H33" s="99" t="s">
        <v>178</v>
      </c>
      <c r="I33" s="100">
        <v>4.8000000000000001E-2</v>
      </c>
      <c r="J33" s="100">
        <v>4.8499999999999995E-2</v>
      </c>
      <c r="K33" s="96">
        <v>38222999.999999993</v>
      </c>
      <c r="L33" s="110">
        <v>102.6075</v>
      </c>
      <c r="M33" s="96">
        <v>39219.655449999998</v>
      </c>
      <c r="N33" s="86"/>
      <c r="O33" s="97">
        <f t="shared" si="0"/>
        <v>2.1539120254649741E-2</v>
      </c>
      <c r="P33" s="97">
        <f>M33/'סכום נכסי הקרן'!$C$42</f>
        <v>5.7801406574859941E-3</v>
      </c>
    </row>
    <row r="34" spans="2:16">
      <c r="B34" s="89" t="s">
        <v>1956</v>
      </c>
      <c r="C34" s="86" t="s">
        <v>1957</v>
      </c>
      <c r="D34" s="86" t="s">
        <v>276</v>
      </c>
      <c r="E34" s="86"/>
      <c r="F34" s="109">
        <v>42826</v>
      </c>
      <c r="G34" s="96">
        <v>9.33</v>
      </c>
      <c r="H34" s="99" t="s">
        <v>178</v>
      </c>
      <c r="I34" s="100">
        <v>4.8000000000000001E-2</v>
      </c>
      <c r="J34" s="100">
        <v>4.8500000000000008E-2</v>
      </c>
      <c r="K34" s="96">
        <v>26196999.999999996</v>
      </c>
      <c r="L34" s="110">
        <v>104.6557</v>
      </c>
      <c r="M34" s="96">
        <v>27416.663649999995</v>
      </c>
      <c r="N34" s="86"/>
      <c r="O34" s="97">
        <f t="shared" si="0"/>
        <v>1.5057011811118147E-2</v>
      </c>
      <c r="P34" s="97">
        <f>M34/'סכום נכסי הקרן'!$C$42</f>
        <v>4.0406314241596261E-3</v>
      </c>
    </row>
    <row r="35" spans="2:16">
      <c r="B35" s="89" t="s">
        <v>1958</v>
      </c>
      <c r="C35" s="86" t="s">
        <v>1959</v>
      </c>
      <c r="D35" s="86" t="s">
        <v>276</v>
      </c>
      <c r="E35" s="86"/>
      <c r="F35" s="109">
        <v>42856</v>
      </c>
      <c r="G35" s="96">
        <v>9.41</v>
      </c>
      <c r="H35" s="99" t="s">
        <v>178</v>
      </c>
      <c r="I35" s="100">
        <v>4.8000000000000001E-2</v>
      </c>
      <c r="J35" s="100">
        <v>4.8600000000000004E-2</v>
      </c>
      <c r="K35" s="96">
        <v>56730483.999999993</v>
      </c>
      <c r="L35" s="110">
        <v>103.92659999999999</v>
      </c>
      <c r="M35" s="96">
        <v>58949.25615999999</v>
      </c>
      <c r="N35" s="86"/>
      <c r="O35" s="97">
        <f t="shared" si="0"/>
        <v>3.2374458744827958E-2</v>
      </c>
      <c r="P35" s="97">
        <f>M35/'סכום נכסי הקרן'!$C$42</f>
        <v>8.6878629694584087E-3</v>
      </c>
    </row>
    <row r="36" spans="2:16">
      <c r="B36" s="89" t="s">
        <v>1960</v>
      </c>
      <c r="C36" s="86" t="s">
        <v>1961</v>
      </c>
      <c r="D36" s="86" t="s">
        <v>276</v>
      </c>
      <c r="E36" s="86"/>
      <c r="F36" s="109">
        <v>42887</v>
      </c>
      <c r="G36" s="96">
        <v>9.49</v>
      </c>
      <c r="H36" s="99" t="s">
        <v>178</v>
      </c>
      <c r="I36" s="100">
        <v>4.8000000000000001E-2</v>
      </c>
      <c r="J36" s="100">
        <v>4.8499999999999995E-2</v>
      </c>
      <c r="K36" s="96">
        <v>53474999.999999993</v>
      </c>
      <c r="L36" s="110">
        <v>103.31319999999999</v>
      </c>
      <c r="M36" s="96">
        <v>55246.139689999989</v>
      </c>
      <c r="N36" s="86"/>
      <c r="O36" s="97">
        <f t="shared" si="0"/>
        <v>3.0340736876312557E-2</v>
      </c>
      <c r="P36" s="97">
        <f>M36/'סכום נכסי הקרן'!$C$42</f>
        <v>8.1421025893107287E-3</v>
      </c>
    </row>
    <row r="37" spans="2:16">
      <c r="B37" s="89" t="s">
        <v>1962</v>
      </c>
      <c r="C37" s="86" t="s">
        <v>1963</v>
      </c>
      <c r="D37" s="86" t="s">
        <v>276</v>
      </c>
      <c r="E37" s="86"/>
      <c r="F37" s="109">
        <v>42949</v>
      </c>
      <c r="G37" s="96">
        <v>9.6699999999999964</v>
      </c>
      <c r="H37" s="99" t="s">
        <v>178</v>
      </c>
      <c r="I37" s="100">
        <v>4.8000000000000001E-2</v>
      </c>
      <c r="J37" s="100">
        <v>4.8499999999999988E-2</v>
      </c>
      <c r="K37" s="96">
        <v>51466999.999999993</v>
      </c>
      <c r="L37" s="110">
        <v>102.8062</v>
      </c>
      <c r="M37" s="96">
        <v>52911.259590000001</v>
      </c>
      <c r="N37" s="86"/>
      <c r="O37" s="97">
        <f t="shared" si="0"/>
        <v>2.905843944975298E-2</v>
      </c>
      <c r="P37" s="97">
        <f>M37/'סכום נכסי הקרן'!$C$42</f>
        <v>7.7979910655985828E-3</v>
      </c>
    </row>
    <row r="38" spans="2:16">
      <c r="B38" s="89" t="s">
        <v>1964</v>
      </c>
      <c r="C38" s="86" t="s">
        <v>1965</v>
      </c>
      <c r="D38" s="86" t="s">
        <v>276</v>
      </c>
      <c r="E38" s="86"/>
      <c r="F38" s="109">
        <v>42979</v>
      </c>
      <c r="G38" s="96">
        <v>9.7500000000000018</v>
      </c>
      <c r="H38" s="99" t="s">
        <v>178</v>
      </c>
      <c r="I38" s="100">
        <v>4.8000000000000001E-2</v>
      </c>
      <c r="J38" s="100">
        <v>4.8500000000000015E-2</v>
      </c>
      <c r="K38" s="96">
        <v>43123999.999999993</v>
      </c>
      <c r="L38" s="110">
        <v>102.5167</v>
      </c>
      <c r="M38" s="96">
        <v>44209.281659999986</v>
      </c>
      <c r="N38" s="86"/>
      <c r="O38" s="97">
        <f t="shared" si="0"/>
        <v>2.427938295532428E-2</v>
      </c>
      <c r="P38" s="97">
        <f>M38/'סכום נכסי הקרן'!$C$42</f>
        <v>6.5155051320374578E-3</v>
      </c>
    </row>
    <row r="39" spans="2:16">
      <c r="B39" s="89" t="s">
        <v>1966</v>
      </c>
      <c r="C39" s="86" t="s">
        <v>1967</v>
      </c>
      <c r="D39" s="86" t="s">
        <v>276</v>
      </c>
      <c r="E39" s="86"/>
      <c r="F39" s="109">
        <v>43009</v>
      </c>
      <c r="G39" s="96">
        <v>9.6</v>
      </c>
      <c r="H39" s="99" t="s">
        <v>178</v>
      </c>
      <c r="I39" s="100">
        <v>4.8000000000000001E-2</v>
      </c>
      <c r="J39" s="100">
        <v>4.8500000000000008E-2</v>
      </c>
      <c r="K39" s="96">
        <v>37357999.999999993</v>
      </c>
      <c r="L39" s="110">
        <v>104.24979999999999</v>
      </c>
      <c r="M39" s="96">
        <v>38945.636799999993</v>
      </c>
      <c r="N39" s="86"/>
      <c r="O39" s="97">
        <f t="shared" si="0"/>
        <v>2.1388631409537593E-2</v>
      </c>
      <c r="P39" s="97">
        <f>M39/'סכום נכסי הקרן'!$C$42</f>
        <v>5.7397561532979433E-3</v>
      </c>
    </row>
    <row r="40" spans="2:16">
      <c r="B40" s="89" t="s">
        <v>1968</v>
      </c>
      <c r="C40" s="86" t="s">
        <v>1969</v>
      </c>
      <c r="D40" s="86" t="s">
        <v>276</v>
      </c>
      <c r="E40" s="86"/>
      <c r="F40" s="109">
        <v>43040</v>
      </c>
      <c r="G40" s="96">
        <v>9.6800000000000033</v>
      </c>
      <c r="H40" s="99" t="s">
        <v>178</v>
      </c>
      <c r="I40" s="100">
        <v>4.8000000000000001E-2</v>
      </c>
      <c r="J40" s="100">
        <v>4.8500000000000008E-2</v>
      </c>
      <c r="K40" s="96">
        <v>41582999.999999993</v>
      </c>
      <c r="L40" s="110">
        <v>103.735</v>
      </c>
      <c r="M40" s="96">
        <v>43136.159759999988</v>
      </c>
      <c r="N40" s="86"/>
      <c r="O40" s="97">
        <f t="shared" si="0"/>
        <v>2.3690033013648592E-2</v>
      </c>
      <c r="P40" s="97">
        <f>M40/'סכום נכסי הקרן'!$C$42</f>
        <v>6.3573498536838172E-3</v>
      </c>
    </row>
    <row r="41" spans="2:16">
      <c r="B41" s="89" t="s">
        <v>1970</v>
      </c>
      <c r="C41" s="86" t="s">
        <v>1971</v>
      </c>
      <c r="D41" s="86" t="s">
        <v>276</v>
      </c>
      <c r="E41" s="86"/>
      <c r="F41" s="109">
        <v>43070</v>
      </c>
      <c r="G41" s="96">
        <v>9.7700000000000031</v>
      </c>
      <c r="H41" s="99" t="s">
        <v>178</v>
      </c>
      <c r="I41" s="100">
        <v>4.8000000000000001E-2</v>
      </c>
      <c r="J41" s="100">
        <v>4.8500000000000008E-2</v>
      </c>
      <c r="K41" s="96">
        <v>34772999.999999993</v>
      </c>
      <c r="L41" s="110">
        <v>103.0177</v>
      </c>
      <c r="M41" s="96">
        <v>35822.33047999999</v>
      </c>
      <c r="N41" s="86"/>
      <c r="O41" s="97">
        <f t="shared" si="0"/>
        <v>1.967333662566698E-2</v>
      </c>
      <c r="P41" s="97">
        <f>M41/'סכום נכסי הקרן'!$C$42</f>
        <v>5.2794474219009929E-3</v>
      </c>
    </row>
    <row r="42" spans="2:16">
      <c r="B42" s="89" t="s">
        <v>1972</v>
      </c>
      <c r="C42" s="86" t="s">
        <v>1973</v>
      </c>
      <c r="D42" s="86" t="s">
        <v>276</v>
      </c>
      <c r="E42" s="86"/>
      <c r="F42" s="109">
        <v>43101</v>
      </c>
      <c r="G42" s="96">
        <v>9.85</v>
      </c>
      <c r="H42" s="99" t="s">
        <v>178</v>
      </c>
      <c r="I42" s="100">
        <v>4.8000000000000001E-2</v>
      </c>
      <c r="J42" s="100">
        <v>4.8500000000000008E-2</v>
      </c>
      <c r="K42" s="96">
        <v>52285999.999999993</v>
      </c>
      <c r="L42" s="110">
        <v>102.9182</v>
      </c>
      <c r="M42" s="96">
        <v>53811.831159999987</v>
      </c>
      <c r="N42" s="86"/>
      <c r="O42" s="97">
        <f t="shared" si="0"/>
        <v>2.9553026133944473E-2</v>
      </c>
      <c r="P42" s="97">
        <f>M42/'סכום נכסי הקרן'!$C$42</f>
        <v>7.9307161058113692E-3</v>
      </c>
    </row>
    <row r="43" spans="2:16">
      <c r="B43" s="89" t="s">
        <v>1974</v>
      </c>
      <c r="C43" s="86" t="s">
        <v>1975</v>
      </c>
      <c r="D43" s="86" t="s">
        <v>276</v>
      </c>
      <c r="E43" s="86"/>
      <c r="F43" s="109">
        <v>43132</v>
      </c>
      <c r="G43" s="96">
        <v>9.9399999999999977</v>
      </c>
      <c r="H43" s="99" t="s">
        <v>178</v>
      </c>
      <c r="I43" s="100">
        <v>4.8000000000000001E-2</v>
      </c>
      <c r="J43" s="100">
        <v>4.8499999999999988E-2</v>
      </c>
      <c r="K43" s="96">
        <v>68474999.999999985</v>
      </c>
      <c r="L43" s="110">
        <v>102.4045</v>
      </c>
      <c r="M43" s="96">
        <v>70125.321400000001</v>
      </c>
      <c r="N43" s="86"/>
      <c r="O43" s="97">
        <f t="shared" si="0"/>
        <v>3.8512264149188569E-2</v>
      </c>
      <c r="P43" s="97">
        <f>M43/'סכום נכסי הקרן'!$C$42</f>
        <v>1.0334976600193786E-2</v>
      </c>
    </row>
    <row r="44" spans="2:16">
      <c r="B44" s="89" t="s">
        <v>1976</v>
      </c>
      <c r="C44" s="86" t="s">
        <v>1977</v>
      </c>
      <c r="D44" s="86" t="s">
        <v>276</v>
      </c>
      <c r="E44" s="86"/>
      <c r="F44" s="109">
        <v>43161</v>
      </c>
      <c r="G44" s="96">
        <v>10.02</v>
      </c>
      <c r="H44" s="99" t="s">
        <v>178</v>
      </c>
      <c r="I44" s="100">
        <v>4.8000000000000001E-2</v>
      </c>
      <c r="J44" s="100">
        <v>4.8500000000000008E-2</v>
      </c>
      <c r="K44" s="96">
        <v>36880999.999999993</v>
      </c>
      <c r="L44" s="110">
        <v>102.50320000000001</v>
      </c>
      <c r="M44" s="96">
        <v>37804.187109999992</v>
      </c>
      <c r="N44" s="86"/>
      <c r="O44" s="97">
        <f t="shared" si="0"/>
        <v>2.0761756393542451E-2</v>
      </c>
      <c r="P44" s="97">
        <f>M44/'סכום נכסי הקרן'!$C$42</f>
        <v>5.5715308161310966E-3</v>
      </c>
    </row>
    <row r="45" spans="2:16">
      <c r="B45" s="89" t="s">
        <v>1978</v>
      </c>
      <c r="C45" s="86" t="s">
        <v>1979</v>
      </c>
      <c r="D45" s="86" t="s">
        <v>276</v>
      </c>
      <c r="E45" s="86"/>
      <c r="F45" s="109">
        <v>43221</v>
      </c>
      <c r="G45" s="96">
        <v>9.9399999999999977</v>
      </c>
      <c r="H45" s="99" t="s">
        <v>178</v>
      </c>
      <c r="I45" s="100">
        <v>4.8000000000000001E-2</v>
      </c>
      <c r="J45" s="100">
        <v>4.8499999999999988E-2</v>
      </c>
      <c r="K45" s="96">
        <v>77476999.999999985</v>
      </c>
      <c r="L45" s="110">
        <v>103.72369999999999</v>
      </c>
      <c r="M45" s="96">
        <v>80370.833680000011</v>
      </c>
      <c r="N45" s="86"/>
      <c r="O45" s="97">
        <f t="shared" si="0"/>
        <v>4.4139017330402729E-2</v>
      </c>
      <c r="P45" s="97">
        <f>M45/'סכום נכסי הקרן'!$C$42</f>
        <v>1.1844946573333875E-2</v>
      </c>
    </row>
    <row r="46" spans="2:16">
      <c r="B46" s="89" t="s">
        <v>1980</v>
      </c>
      <c r="C46" s="86" t="s">
        <v>1981</v>
      </c>
      <c r="D46" s="86" t="s">
        <v>276</v>
      </c>
      <c r="E46" s="86"/>
      <c r="F46" s="109">
        <v>43252</v>
      </c>
      <c r="G46" s="96">
        <v>10.030000000000001</v>
      </c>
      <c r="H46" s="99" t="s">
        <v>178</v>
      </c>
      <c r="I46" s="100">
        <v>4.8000000000000001E-2</v>
      </c>
      <c r="J46" s="100">
        <v>4.8499999999999995E-2</v>
      </c>
      <c r="K46" s="96">
        <v>36114999.999999993</v>
      </c>
      <c r="L46" s="110">
        <v>102.9143</v>
      </c>
      <c r="M46" s="96">
        <v>37167.911239999994</v>
      </c>
      <c r="N46" s="86"/>
      <c r="O46" s="97">
        <f t="shared" si="0"/>
        <v>2.0412318788295414E-2</v>
      </c>
      <c r="P46" s="97">
        <f>M46/'סכום נכסי הקרן'!$C$42</f>
        <v>5.4777573246670291E-3</v>
      </c>
    </row>
    <row r="47" spans="2:16">
      <c r="B47" s="89" t="s">
        <v>1982</v>
      </c>
      <c r="C47" s="86" t="s">
        <v>1983</v>
      </c>
      <c r="D47" s="86" t="s">
        <v>276</v>
      </c>
      <c r="E47" s="86"/>
      <c r="F47" s="109">
        <v>43282</v>
      </c>
      <c r="G47" s="96">
        <v>10.109999999999996</v>
      </c>
      <c r="H47" s="99" t="s">
        <v>178</v>
      </c>
      <c r="I47" s="100">
        <v>4.8000000000000001E-2</v>
      </c>
      <c r="J47" s="100">
        <v>4.8499999999999995E-2</v>
      </c>
      <c r="K47" s="96">
        <v>43254999.999999993</v>
      </c>
      <c r="L47" s="110">
        <v>102.00320000000001</v>
      </c>
      <c r="M47" s="96">
        <v>44121.382560000005</v>
      </c>
      <c r="N47" s="86"/>
      <c r="O47" s="97">
        <f t="shared" si="0"/>
        <v>2.4231109474503198E-2</v>
      </c>
      <c r="P47" s="97">
        <f>M47/'סכום נכסי הקרן'!$C$42</f>
        <v>6.5025506795865929E-3</v>
      </c>
    </row>
    <row r="48" spans="2:16">
      <c r="B48" s="89" t="s">
        <v>1984</v>
      </c>
      <c r="C48" s="86" t="s">
        <v>1985</v>
      </c>
      <c r="D48" s="86" t="s">
        <v>276</v>
      </c>
      <c r="E48" s="86"/>
      <c r="F48" s="109">
        <v>43313</v>
      </c>
      <c r="G48" s="96">
        <v>10.199999999999999</v>
      </c>
      <c r="H48" s="99" t="s">
        <v>178</v>
      </c>
      <c r="I48" s="100">
        <v>4.8000000000000001E-2</v>
      </c>
      <c r="J48" s="100">
        <v>4.8499999999999995E-2</v>
      </c>
      <c r="K48" s="96">
        <v>59436999.999999993</v>
      </c>
      <c r="L48" s="110">
        <v>101.4795</v>
      </c>
      <c r="M48" s="96">
        <v>60328.704139999994</v>
      </c>
      <c r="N48" s="86"/>
      <c r="O48" s="97">
        <f t="shared" si="0"/>
        <v>3.313204051308527E-2</v>
      </c>
      <c r="P48" s="97">
        <f>M48/'סכום נכסי הקרן'!$C$42</f>
        <v>8.8911641780641294E-3</v>
      </c>
    </row>
    <row r="49" spans="2:16">
      <c r="B49" s="89" t="s">
        <v>1986</v>
      </c>
      <c r="C49" s="86" t="s">
        <v>1987</v>
      </c>
      <c r="D49" s="86" t="s">
        <v>276</v>
      </c>
      <c r="E49" s="86"/>
      <c r="F49" s="109">
        <v>43345</v>
      </c>
      <c r="G49" s="96">
        <v>10.280000000000001</v>
      </c>
      <c r="H49" s="99" t="s">
        <v>178</v>
      </c>
      <c r="I49" s="100">
        <v>4.8000000000000001E-2</v>
      </c>
      <c r="J49" s="100">
        <v>4.8499999999999995E-2</v>
      </c>
      <c r="K49" s="96">
        <v>56863999.999999993</v>
      </c>
      <c r="L49" s="110">
        <v>101.0789</v>
      </c>
      <c r="M49" s="96">
        <v>57481.837949999986</v>
      </c>
      <c r="N49" s="86"/>
      <c r="O49" s="97">
        <f t="shared" si="0"/>
        <v>3.1568564431723962E-2</v>
      </c>
      <c r="P49" s="97">
        <f>M49/'סכום נכסי הקרן'!$C$42</f>
        <v>8.4715968253570237E-3</v>
      </c>
    </row>
    <row r="50" spans="2:16">
      <c r="B50" s="89" t="s">
        <v>1988</v>
      </c>
      <c r="C50" s="86" t="s">
        <v>1989</v>
      </c>
      <c r="D50" s="86" t="s">
        <v>276</v>
      </c>
      <c r="E50" s="86"/>
      <c r="F50" s="109">
        <v>43375</v>
      </c>
      <c r="G50" s="96">
        <v>10.120000000000001</v>
      </c>
      <c r="H50" s="99" t="s">
        <v>178</v>
      </c>
      <c r="I50" s="100">
        <v>4.8000000000000001E-2</v>
      </c>
      <c r="J50" s="100">
        <v>4.8500000000000008E-2</v>
      </c>
      <c r="K50" s="96">
        <v>23662999.999999996</v>
      </c>
      <c r="L50" s="110">
        <v>103.0025</v>
      </c>
      <c r="M50" s="96">
        <v>24373.490459999994</v>
      </c>
      <c r="N50" s="86"/>
      <c r="O50" s="97">
        <f t="shared" si="0"/>
        <v>1.3385725499623127E-2</v>
      </c>
      <c r="P50" s="97">
        <f>M50/'סכום נכסי הקרן'!$C$42</f>
        <v>3.5921326068838011E-3</v>
      </c>
    </row>
    <row r="51" spans="2:16">
      <c r="B51" s="89" t="s">
        <v>1990</v>
      </c>
      <c r="C51" s="86" t="s">
        <v>1991</v>
      </c>
      <c r="D51" s="86" t="s">
        <v>276</v>
      </c>
      <c r="E51" s="86"/>
      <c r="F51" s="109">
        <v>43435</v>
      </c>
      <c r="G51" s="96">
        <v>10.29</v>
      </c>
      <c r="H51" s="99" t="s">
        <v>178</v>
      </c>
      <c r="I51" s="100">
        <v>4.8000000000000001E-2</v>
      </c>
      <c r="J51" s="100">
        <v>4.8499999999999995E-2</v>
      </c>
      <c r="K51" s="96">
        <v>64776999.999999993</v>
      </c>
      <c r="L51" s="110">
        <v>101.80329999999999</v>
      </c>
      <c r="M51" s="96">
        <v>65945.155399999989</v>
      </c>
      <c r="N51" s="86"/>
      <c r="O51" s="97">
        <f t="shared" si="0"/>
        <v>3.6216550504452855E-2</v>
      </c>
      <c r="P51" s="97">
        <f>M51/'סכום נכסי הקרן'!$C$42</f>
        <v>9.7189092947977951E-3</v>
      </c>
    </row>
    <row r="52" spans="2:16">
      <c r="B52" s="89" t="s">
        <v>1992</v>
      </c>
      <c r="C52" s="86" t="s">
        <v>1993</v>
      </c>
      <c r="D52" s="86" t="s">
        <v>276</v>
      </c>
      <c r="E52" s="86"/>
      <c r="F52" s="109">
        <v>43497</v>
      </c>
      <c r="G52" s="96">
        <v>10.459999999999997</v>
      </c>
      <c r="H52" s="99" t="s">
        <v>178</v>
      </c>
      <c r="I52" s="100">
        <v>4.8000000000000001E-2</v>
      </c>
      <c r="J52" s="100">
        <v>4.8499999999999988E-2</v>
      </c>
      <c r="K52" s="96">
        <v>102490999.99999999</v>
      </c>
      <c r="L52" s="110">
        <v>101.5993</v>
      </c>
      <c r="M52" s="96">
        <v>104131.44354000001</v>
      </c>
      <c r="N52" s="86"/>
      <c r="O52" s="97">
        <f t="shared" si="0"/>
        <v>5.7188153719446563E-2</v>
      </c>
      <c r="P52" s="97">
        <f>M52/'סכום נכסי הקרן'!$C$42</f>
        <v>1.5346753652530147E-2</v>
      </c>
    </row>
    <row r="53" spans="2:16">
      <c r="B53" s="89" t="s">
        <v>1994</v>
      </c>
      <c r="C53" s="86" t="s">
        <v>1995</v>
      </c>
      <c r="D53" s="86" t="s">
        <v>276</v>
      </c>
      <c r="E53" s="86"/>
      <c r="F53" s="109">
        <v>43525</v>
      </c>
      <c r="G53" s="96">
        <v>10.539999999999997</v>
      </c>
      <c r="H53" s="99" t="s">
        <v>178</v>
      </c>
      <c r="I53" s="100">
        <v>4.8000000000000001E-2</v>
      </c>
      <c r="J53" s="100">
        <v>4.8499999999999988E-2</v>
      </c>
      <c r="K53" s="96">
        <v>69593999.999999985</v>
      </c>
      <c r="L53" s="110">
        <v>101.2988</v>
      </c>
      <c r="M53" s="96">
        <v>70497.882040000011</v>
      </c>
      <c r="N53" s="86"/>
      <c r="O53" s="97">
        <f t="shared" si="0"/>
        <v>3.8716871464960119E-2</v>
      </c>
      <c r="P53" s="97">
        <f>M53/'סכום נכסי הקרן'!$C$42</f>
        <v>1.03898840918057E-2</v>
      </c>
    </row>
    <row r="54" spans="2:16">
      <c r="B54" s="89" t="s">
        <v>1996</v>
      </c>
      <c r="C54" s="86" t="s">
        <v>1997</v>
      </c>
      <c r="D54" s="86" t="s">
        <v>276</v>
      </c>
      <c r="E54" s="86"/>
      <c r="F54" s="109">
        <v>43556</v>
      </c>
      <c r="G54" s="96">
        <v>10.369999999999997</v>
      </c>
      <c r="H54" s="99" t="s">
        <v>178</v>
      </c>
      <c r="I54" s="100">
        <v>4.8000000000000001E-2</v>
      </c>
      <c r="J54" s="100">
        <v>4.8499999999999995E-2</v>
      </c>
      <c r="K54" s="96">
        <v>44063999.999999993</v>
      </c>
      <c r="L54" s="110">
        <v>103.2176</v>
      </c>
      <c r="M54" s="96">
        <v>45481.813840000003</v>
      </c>
      <c r="N54" s="86"/>
      <c r="O54" s="97">
        <f t="shared" si="0"/>
        <v>2.4978247423623222E-2</v>
      </c>
      <c r="P54" s="97">
        <f>M54/'סכום נכסי הקרן'!$C$42</f>
        <v>6.7030492322388115E-3</v>
      </c>
    </row>
    <row r="55" spans="2:16">
      <c r="B55" s="89" t="s">
        <v>1998</v>
      </c>
      <c r="C55" s="86" t="s">
        <v>1999</v>
      </c>
      <c r="D55" s="86" t="s">
        <v>276</v>
      </c>
      <c r="E55" s="86"/>
      <c r="F55" s="109">
        <v>43586</v>
      </c>
      <c r="G55" s="96">
        <v>10.45</v>
      </c>
      <c r="H55" s="99" t="s">
        <v>178</v>
      </c>
      <c r="I55" s="100">
        <v>4.8000000000000001E-2</v>
      </c>
      <c r="J55" s="100">
        <v>4.8499999999999995E-2</v>
      </c>
      <c r="K55" s="96">
        <v>105026999.99999999</v>
      </c>
      <c r="L55" s="110">
        <v>102.3058</v>
      </c>
      <c r="M55" s="96">
        <v>107436.23455999998</v>
      </c>
      <c r="N55" s="86"/>
      <c r="O55" s="97">
        <f t="shared" si="0"/>
        <v>5.9003118445156974E-2</v>
      </c>
      <c r="P55" s="97">
        <f>M55/'סכום נכסי הקרן'!$C$42</f>
        <v>1.5833809357635696E-2</v>
      </c>
    </row>
    <row r="56" spans="2:16">
      <c r="B56" s="89" t="s">
        <v>2000</v>
      </c>
      <c r="C56" s="86" t="s">
        <v>2001</v>
      </c>
      <c r="D56" s="86" t="s">
        <v>276</v>
      </c>
      <c r="E56" s="86"/>
      <c r="F56" s="109">
        <v>43647</v>
      </c>
      <c r="G56" s="96">
        <v>10.62</v>
      </c>
      <c r="H56" s="99" t="s">
        <v>178</v>
      </c>
      <c r="I56" s="100">
        <v>4.8000000000000001E-2</v>
      </c>
      <c r="J56" s="100">
        <v>4.8500000000000008E-2</v>
      </c>
      <c r="K56" s="96">
        <v>75689999.999999985</v>
      </c>
      <c r="L56" s="110">
        <v>101.193</v>
      </c>
      <c r="M56" s="96">
        <v>76593.011799999993</v>
      </c>
      <c r="N56" s="86"/>
      <c r="O56" s="97">
        <f t="shared" si="0"/>
        <v>4.2064267849808622E-2</v>
      </c>
      <c r="P56" s="97">
        <f>M56/'סכום נכסי הקרן'!$C$42</f>
        <v>1.128817620921972E-2</v>
      </c>
    </row>
    <row r="57" spans="2:16">
      <c r="B57" s="89" t="s">
        <v>2002</v>
      </c>
      <c r="C57" s="86" t="s">
        <v>2003</v>
      </c>
      <c r="D57" s="86" t="s">
        <v>276</v>
      </c>
      <c r="E57" s="86"/>
      <c r="F57" s="109">
        <v>43678</v>
      </c>
      <c r="G57" s="96">
        <v>10.709999999999997</v>
      </c>
      <c r="H57" s="99" t="s">
        <v>178</v>
      </c>
      <c r="I57" s="100">
        <v>4.8000000000000001E-2</v>
      </c>
      <c r="J57" s="100">
        <v>4.8499999999999995E-2</v>
      </c>
      <c r="K57" s="96">
        <v>72061999.999999985</v>
      </c>
      <c r="L57" s="110">
        <v>100.7938</v>
      </c>
      <c r="M57" s="96">
        <v>72634.05640999999</v>
      </c>
      <c r="N57" s="86"/>
      <c r="O57" s="97">
        <f t="shared" si="0"/>
        <v>3.9890041298106374E-2</v>
      </c>
      <c r="P57" s="97">
        <f>M57/'סכום נכסי הקרן'!$C$42</f>
        <v>1.0704710629312072E-2</v>
      </c>
    </row>
    <row r="58" spans="2:16">
      <c r="B58" s="89" t="s">
        <v>2004</v>
      </c>
      <c r="C58" s="86" t="s">
        <v>2005</v>
      </c>
      <c r="D58" s="86" t="s">
        <v>276</v>
      </c>
      <c r="E58" s="86"/>
      <c r="F58" s="109">
        <v>40603</v>
      </c>
      <c r="G58" s="96">
        <v>5.58</v>
      </c>
      <c r="H58" s="99" t="s">
        <v>178</v>
      </c>
      <c r="I58" s="100">
        <v>4.8000000000000001E-2</v>
      </c>
      <c r="J58" s="100">
        <v>4.87E-2</v>
      </c>
      <c r="K58" s="96">
        <v>799999.99999999988</v>
      </c>
      <c r="L58" s="110">
        <v>106.54770000000001</v>
      </c>
      <c r="M58" s="96">
        <v>851.58601999999985</v>
      </c>
      <c r="N58" s="86"/>
      <c r="O58" s="97">
        <f t="shared" si="0"/>
        <v>4.6768421296670412E-4</v>
      </c>
      <c r="P58" s="97">
        <f>M58/'סכום נכסי הקרן'!$C$42</f>
        <v>1.2550561500531185E-4</v>
      </c>
    </row>
    <row r="59" spans="2:16">
      <c r="B59" s="89" t="s">
        <v>2006</v>
      </c>
      <c r="C59" s="86" t="s">
        <v>2007</v>
      </c>
      <c r="D59" s="86" t="s">
        <v>276</v>
      </c>
      <c r="E59" s="86"/>
      <c r="F59" s="109">
        <v>40969</v>
      </c>
      <c r="G59" s="96">
        <v>6.3100000000000005</v>
      </c>
      <c r="H59" s="99" t="s">
        <v>178</v>
      </c>
      <c r="I59" s="100">
        <v>4.8000000000000001E-2</v>
      </c>
      <c r="J59" s="100">
        <v>4.8600000000000004E-2</v>
      </c>
      <c r="K59" s="96">
        <v>3599999.9999999995</v>
      </c>
      <c r="L59" s="110">
        <v>104.4883</v>
      </c>
      <c r="M59" s="96">
        <v>3759.8138499999995</v>
      </c>
      <c r="N59" s="86"/>
      <c r="O59" s="97">
        <f t="shared" si="0"/>
        <v>2.0648596149318698E-3</v>
      </c>
      <c r="P59" s="97">
        <f>M59/'סכום נכסי הקרן'!$C$42</f>
        <v>5.541163646037065E-4</v>
      </c>
    </row>
    <row r="63" spans="2:16">
      <c r="B63" s="101" t="s">
        <v>125</v>
      </c>
    </row>
    <row r="64" spans="2:16">
      <c r="B64" s="101" t="s">
        <v>252</v>
      </c>
    </row>
    <row r="65" spans="2:2">
      <c r="B65" s="101" t="s">
        <v>260</v>
      </c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193</v>
      </c>
      <c r="C1" s="80" t="s" vm="1">
        <v>271</v>
      </c>
    </row>
    <row r="2" spans="2:65">
      <c r="B2" s="58" t="s">
        <v>192</v>
      </c>
      <c r="C2" s="80" t="s">
        <v>272</v>
      </c>
    </row>
    <row r="3" spans="2:65">
      <c r="B3" s="58" t="s">
        <v>194</v>
      </c>
      <c r="C3" s="80" t="s">
        <v>273</v>
      </c>
    </row>
    <row r="4" spans="2:65">
      <c r="B4" s="58" t="s">
        <v>195</v>
      </c>
      <c r="C4" s="80">
        <v>8801</v>
      </c>
    </row>
    <row r="6" spans="2:65" ht="26.25" customHeight="1">
      <c r="B6" s="164" t="s">
        <v>224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</row>
    <row r="7" spans="2:65" ht="26.25" customHeight="1">
      <c r="B7" s="164" t="s">
        <v>99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</row>
    <row r="8" spans="2:65" s="3" customFormat="1" ht="78.75">
      <c r="B8" s="23" t="s">
        <v>129</v>
      </c>
      <c r="C8" s="31" t="s">
        <v>49</v>
      </c>
      <c r="D8" s="31" t="s">
        <v>131</v>
      </c>
      <c r="E8" s="31" t="s">
        <v>130</v>
      </c>
      <c r="F8" s="31" t="s">
        <v>70</v>
      </c>
      <c r="G8" s="31" t="s">
        <v>15</v>
      </c>
      <c r="H8" s="31" t="s">
        <v>71</v>
      </c>
      <c r="I8" s="31" t="s">
        <v>114</v>
      </c>
      <c r="J8" s="31" t="s">
        <v>18</v>
      </c>
      <c r="K8" s="31" t="s">
        <v>113</v>
      </c>
      <c r="L8" s="31" t="s">
        <v>17</v>
      </c>
      <c r="M8" s="73" t="s">
        <v>19</v>
      </c>
      <c r="N8" s="31" t="s">
        <v>254</v>
      </c>
      <c r="O8" s="31" t="s">
        <v>253</v>
      </c>
      <c r="P8" s="31" t="s">
        <v>122</v>
      </c>
      <c r="Q8" s="31" t="s">
        <v>64</v>
      </c>
      <c r="R8" s="31" t="s">
        <v>196</v>
      </c>
      <c r="S8" s="32" t="s">
        <v>198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261</v>
      </c>
      <c r="O9" s="33"/>
      <c r="P9" s="33" t="s">
        <v>257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126</v>
      </c>
      <c r="R10" s="21" t="s">
        <v>127</v>
      </c>
      <c r="S10" s="21" t="s">
        <v>199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270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125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252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4" workbookViewId="0">
      <selection activeCell="S17" sqref="S17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9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193</v>
      </c>
      <c r="C1" s="80" t="s" vm="1">
        <v>271</v>
      </c>
    </row>
    <row r="2" spans="2:81">
      <c r="B2" s="58" t="s">
        <v>192</v>
      </c>
      <c r="C2" s="80" t="s">
        <v>272</v>
      </c>
    </row>
    <row r="3" spans="2:81">
      <c r="B3" s="58" t="s">
        <v>194</v>
      </c>
      <c r="C3" s="80" t="s">
        <v>273</v>
      </c>
    </row>
    <row r="4" spans="2:81">
      <c r="B4" s="58" t="s">
        <v>195</v>
      </c>
      <c r="C4" s="80">
        <v>8801</v>
      </c>
    </row>
    <row r="6" spans="2:81" ht="26.25" customHeight="1">
      <c r="B6" s="164" t="s">
        <v>224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</row>
    <row r="7" spans="2:81" ht="26.25" customHeight="1">
      <c r="B7" s="164" t="s">
        <v>100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</row>
    <row r="8" spans="2:81" s="3" customFormat="1" ht="78.75">
      <c r="B8" s="23" t="s">
        <v>129</v>
      </c>
      <c r="C8" s="31" t="s">
        <v>49</v>
      </c>
      <c r="D8" s="31" t="s">
        <v>131</v>
      </c>
      <c r="E8" s="31" t="s">
        <v>130</v>
      </c>
      <c r="F8" s="31" t="s">
        <v>70</v>
      </c>
      <c r="G8" s="31" t="s">
        <v>15</v>
      </c>
      <c r="H8" s="31" t="s">
        <v>71</v>
      </c>
      <c r="I8" s="31" t="s">
        <v>114</v>
      </c>
      <c r="J8" s="31" t="s">
        <v>18</v>
      </c>
      <c r="K8" s="31" t="s">
        <v>113</v>
      </c>
      <c r="L8" s="31" t="s">
        <v>17</v>
      </c>
      <c r="M8" s="73" t="s">
        <v>19</v>
      </c>
      <c r="N8" s="73" t="s">
        <v>254</v>
      </c>
      <c r="O8" s="31" t="s">
        <v>253</v>
      </c>
      <c r="P8" s="31" t="s">
        <v>122</v>
      </c>
      <c r="Q8" s="31" t="s">
        <v>64</v>
      </c>
      <c r="R8" s="31" t="s">
        <v>196</v>
      </c>
      <c r="S8" s="32" t="s">
        <v>198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261</v>
      </c>
      <c r="O9" s="33"/>
      <c r="P9" s="33" t="s">
        <v>257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126</v>
      </c>
      <c r="R10" s="21" t="s">
        <v>127</v>
      </c>
      <c r="S10" s="21" t="s">
        <v>199</v>
      </c>
      <c r="T10" s="5"/>
      <c r="BZ10" s="1"/>
    </row>
    <row r="11" spans="2:81" s="4" customFormat="1" ht="18" customHeight="1">
      <c r="B11" s="135" t="s">
        <v>56</v>
      </c>
      <c r="C11" s="84"/>
      <c r="D11" s="84"/>
      <c r="E11" s="84"/>
      <c r="F11" s="84"/>
      <c r="G11" s="84"/>
      <c r="H11" s="84"/>
      <c r="I11" s="84"/>
      <c r="J11" s="95">
        <v>7.4093150952931017</v>
      </c>
      <c r="K11" s="84"/>
      <c r="L11" s="84"/>
      <c r="M11" s="94">
        <v>1.1554699860104599E-2</v>
      </c>
      <c r="N11" s="93"/>
      <c r="O11" s="95"/>
      <c r="P11" s="93">
        <v>29399.972429999994</v>
      </c>
      <c r="Q11" s="84"/>
      <c r="R11" s="94">
        <f>P11/$P$11</f>
        <v>1</v>
      </c>
      <c r="S11" s="94">
        <f>P11/'סכום נכסי הקרן'!$C$42</f>
        <v>4.3329288343253482E-3</v>
      </c>
      <c r="T11" s="5"/>
      <c r="BZ11" s="102"/>
      <c r="CC11" s="102"/>
    </row>
    <row r="12" spans="2:81" s="102" customFormat="1" ht="17.25" customHeight="1">
      <c r="B12" s="136" t="s">
        <v>248</v>
      </c>
      <c r="C12" s="84"/>
      <c r="D12" s="84"/>
      <c r="E12" s="84"/>
      <c r="F12" s="84"/>
      <c r="G12" s="84"/>
      <c r="H12" s="84"/>
      <c r="I12" s="84"/>
      <c r="J12" s="95">
        <v>7.4093150952931017</v>
      </c>
      <c r="K12" s="84"/>
      <c r="L12" s="84"/>
      <c r="M12" s="94">
        <v>1.1554699860104599E-2</v>
      </c>
      <c r="N12" s="93"/>
      <c r="O12" s="95"/>
      <c r="P12" s="93">
        <v>29399.972429999994</v>
      </c>
      <c r="Q12" s="84"/>
      <c r="R12" s="94">
        <f t="shared" ref="R12:R19" si="0">P12/$P$11</f>
        <v>1</v>
      </c>
      <c r="S12" s="94">
        <f>P12/'סכום נכסי הקרן'!$C$42</f>
        <v>4.3329288343253482E-3</v>
      </c>
    </row>
    <row r="13" spans="2:81">
      <c r="B13" s="111" t="s">
        <v>65</v>
      </c>
      <c r="C13" s="84"/>
      <c r="D13" s="84"/>
      <c r="E13" s="84"/>
      <c r="F13" s="84"/>
      <c r="G13" s="84"/>
      <c r="H13" s="84"/>
      <c r="I13" s="84"/>
      <c r="J13" s="95">
        <v>8.7119205905267219</v>
      </c>
      <c r="K13" s="84"/>
      <c r="L13" s="84"/>
      <c r="M13" s="94">
        <v>8.299781285197096E-3</v>
      </c>
      <c r="N13" s="93"/>
      <c r="O13" s="95"/>
      <c r="P13" s="93">
        <v>19930.781739999999</v>
      </c>
      <c r="Q13" s="84"/>
      <c r="R13" s="94">
        <f t="shared" si="0"/>
        <v>0.67791838197992493</v>
      </c>
      <c r="S13" s="94">
        <f>P13/'סכום נכסי הקרן'!$C$42</f>
        <v>2.9373721046000024E-3</v>
      </c>
    </row>
    <row r="14" spans="2:81">
      <c r="B14" s="112" t="s">
        <v>2008</v>
      </c>
      <c r="C14" s="86" t="s">
        <v>2009</v>
      </c>
      <c r="D14" s="99" t="s">
        <v>2010</v>
      </c>
      <c r="E14" s="86" t="s">
        <v>395</v>
      </c>
      <c r="F14" s="99" t="s">
        <v>170</v>
      </c>
      <c r="G14" s="86" t="s">
        <v>362</v>
      </c>
      <c r="H14" s="86" t="s">
        <v>363</v>
      </c>
      <c r="I14" s="109">
        <v>42639</v>
      </c>
      <c r="J14" s="98">
        <v>7.9600000000000009</v>
      </c>
      <c r="K14" s="99" t="s">
        <v>178</v>
      </c>
      <c r="L14" s="100">
        <v>4.9000000000000002E-2</v>
      </c>
      <c r="M14" s="97">
        <v>8.0000000000000002E-3</v>
      </c>
      <c r="N14" s="96">
        <v>784589.99999999988</v>
      </c>
      <c r="O14" s="98">
        <v>170.13</v>
      </c>
      <c r="P14" s="96">
        <v>1334.8229099999996</v>
      </c>
      <c r="Q14" s="97">
        <v>3.9966973309256583E-4</v>
      </c>
      <c r="R14" s="97">
        <f t="shared" si="0"/>
        <v>4.5402182372046525E-2</v>
      </c>
      <c r="S14" s="97">
        <f>P14/'סכום נכסי הקרן'!$C$42</f>
        <v>1.9672442514113842E-4</v>
      </c>
    </row>
    <row r="15" spans="2:81">
      <c r="B15" s="112" t="s">
        <v>2011</v>
      </c>
      <c r="C15" s="86" t="s">
        <v>2012</v>
      </c>
      <c r="D15" s="99" t="s">
        <v>2010</v>
      </c>
      <c r="E15" s="86" t="s">
        <v>395</v>
      </c>
      <c r="F15" s="99" t="s">
        <v>170</v>
      </c>
      <c r="G15" s="86" t="s">
        <v>362</v>
      </c>
      <c r="H15" s="86" t="s">
        <v>363</v>
      </c>
      <c r="I15" s="109">
        <v>42639</v>
      </c>
      <c r="J15" s="98">
        <v>12.129999999999997</v>
      </c>
      <c r="K15" s="99" t="s">
        <v>178</v>
      </c>
      <c r="L15" s="100">
        <v>4.0999999999999995E-2</v>
      </c>
      <c r="M15" s="97">
        <v>1.3599999999999999E-2</v>
      </c>
      <c r="N15" s="96">
        <v>8215635.459999999</v>
      </c>
      <c r="O15" s="98">
        <v>142.36000000000001</v>
      </c>
      <c r="P15" s="96">
        <v>11695.77881</v>
      </c>
      <c r="Q15" s="97">
        <v>1.950397590795045E-3</v>
      </c>
      <c r="R15" s="97">
        <f t="shared" si="0"/>
        <v>0.39781597883627684</v>
      </c>
      <c r="S15" s="97">
        <f>P15/'סכום נכסי הקרן'!$C$42</f>
        <v>1.7237083254550663E-3</v>
      </c>
    </row>
    <row r="16" spans="2:81">
      <c r="B16" s="112" t="s">
        <v>2013</v>
      </c>
      <c r="C16" s="86" t="s">
        <v>2014</v>
      </c>
      <c r="D16" s="99" t="s">
        <v>2010</v>
      </c>
      <c r="E16" s="86" t="s">
        <v>2015</v>
      </c>
      <c r="F16" s="99" t="s">
        <v>1272</v>
      </c>
      <c r="G16" s="86" t="s">
        <v>368</v>
      </c>
      <c r="H16" s="86" t="s">
        <v>174</v>
      </c>
      <c r="I16" s="109">
        <v>42796</v>
      </c>
      <c r="J16" s="98">
        <v>7.5399999999999974</v>
      </c>
      <c r="K16" s="99" t="s">
        <v>178</v>
      </c>
      <c r="L16" s="100">
        <v>2.1400000000000002E-2</v>
      </c>
      <c r="M16" s="97">
        <v>3.0999999999999995E-3</v>
      </c>
      <c r="N16" s="96">
        <v>1077999.9999999998</v>
      </c>
      <c r="O16" s="98">
        <v>116.98</v>
      </c>
      <c r="P16" s="96">
        <v>1261.0443700000001</v>
      </c>
      <c r="Q16" s="97">
        <v>4.1518066906480354E-3</v>
      </c>
      <c r="R16" s="97">
        <f t="shared" si="0"/>
        <v>4.2892705869112285E-2</v>
      </c>
      <c r="S16" s="97">
        <f>P16/'סכום נכסי הקרן'!$C$42</f>
        <v>1.8585104204251271E-4</v>
      </c>
    </row>
    <row r="17" spans="2:19">
      <c r="B17" s="112" t="s">
        <v>2016</v>
      </c>
      <c r="C17" s="86" t="s">
        <v>2017</v>
      </c>
      <c r="D17" s="99" t="s">
        <v>2010</v>
      </c>
      <c r="E17" s="86" t="s">
        <v>490</v>
      </c>
      <c r="F17" s="99" t="s">
        <v>491</v>
      </c>
      <c r="G17" s="86" t="s">
        <v>421</v>
      </c>
      <c r="H17" s="86" t="s">
        <v>363</v>
      </c>
      <c r="I17" s="109">
        <v>42768</v>
      </c>
      <c r="J17" s="98">
        <v>0.37000000000000005</v>
      </c>
      <c r="K17" s="99" t="s">
        <v>178</v>
      </c>
      <c r="L17" s="100">
        <v>6.8499999999999991E-2</v>
      </c>
      <c r="M17" s="97">
        <v>5.3999999999999994E-3</v>
      </c>
      <c r="N17" s="96">
        <v>93099.999999999985</v>
      </c>
      <c r="O17" s="98">
        <v>117.11</v>
      </c>
      <c r="P17" s="96">
        <v>109.02941999999999</v>
      </c>
      <c r="Q17" s="97">
        <v>1.84337819348937E-4</v>
      </c>
      <c r="R17" s="97">
        <f t="shared" si="0"/>
        <v>3.7084871511221347E-3</v>
      </c>
      <c r="S17" s="97">
        <f>P17/'סכום נכסי הקרן'!$C$42</f>
        <v>1.6068610908822162E-5</v>
      </c>
    </row>
    <row r="18" spans="2:19">
      <c r="B18" s="112" t="s">
        <v>2018</v>
      </c>
      <c r="C18" s="86" t="s">
        <v>2019</v>
      </c>
      <c r="D18" s="99" t="s">
        <v>2010</v>
      </c>
      <c r="E18" s="86" t="s">
        <v>433</v>
      </c>
      <c r="F18" s="99" t="s">
        <v>170</v>
      </c>
      <c r="G18" s="86" t="s">
        <v>409</v>
      </c>
      <c r="H18" s="86" t="s">
        <v>174</v>
      </c>
      <c r="I18" s="109">
        <v>42835</v>
      </c>
      <c r="J18" s="98">
        <v>3.8499999999999996</v>
      </c>
      <c r="K18" s="99" t="s">
        <v>178</v>
      </c>
      <c r="L18" s="100">
        <v>5.5999999999999994E-2</v>
      </c>
      <c r="M18" s="97">
        <v>-4.3E-3</v>
      </c>
      <c r="N18" s="96">
        <v>240798.19999999995</v>
      </c>
      <c r="O18" s="98">
        <v>154.07</v>
      </c>
      <c r="P18" s="96">
        <v>370.99775999999997</v>
      </c>
      <c r="Q18" s="97">
        <v>3.073522732325053E-4</v>
      </c>
      <c r="R18" s="97">
        <f t="shared" si="0"/>
        <v>1.2618983262087366E-2</v>
      </c>
      <c r="S18" s="97">
        <f>P18/'סכום נכסי הקרן'!$C$42</f>
        <v>5.4677156436167289E-5</v>
      </c>
    </row>
    <row r="19" spans="2:19">
      <c r="B19" s="112" t="s">
        <v>2020</v>
      </c>
      <c r="C19" s="86" t="s">
        <v>2021</v>
      </c>
      <c r="D19" s="99" t="s">
        <v>2010</v>
      </c>
      <c r="E19" s="86" t="s">
        <v>490</v>
      </c>
      <c r="F19" s="99" t="s">
        <v>491</v>
      </c>
      <c r="G19" s="86" t="s">
        <v>460</v>
      </c>
      <c r="H19" s="86" t="s">
        <v>174</v>
      </c>
      <c r="I19" s="109">
        <v>42919</v>
      </c>
      <c r="J19" s="98">
        <v>1.9700000000000002</v>
      </c>
      <c r="K19" s="99" t="s">
        <v>178</v>
      </c>
      <c r="L19" s="100">
        <v>0.06</v>
      </c>
      <c r="M19" s="97">
        <v>-1.4000000000000002E-3</v>
      </c>
      <c r="N19" s="96">
        <v>4261964.9999999991</v>
      </c>
      <c r="O19" s="98">
        <v>121.05</v>
      </c>
      <c r="P19" s="96">
        <v>5159.1084699999992</v>
      </c>
      <c r="Q19" s="97">
        <v>1.1516493672361094E-3</v>
      </c>
      <c r="R19" s="97">
        <f t="shared" si="0"/>
        <v>0.17548004448927981</v>
      </c>
      <c r="S19" s="97">
        <f>P19/'סכום נכסי הקרן'!$C$42</f>
        <v>7.6034254461629543E-4</v>
      </c>
    </row>
    <row r="20" spans="2:19">
      <c r="B20" s="113"/>
      <c r="C20" s="86"/>
      <c r="D20" s="86"/>
      <c r="E20" s="86"/>
      <c r="F20" s="86"/>
      <c r="G20" s="86"/>
      <c r="H20" s="86"/>
      <c r="I20" s="86"/>
      <c r="J20" s="98"/>
      <c r="K20" s="86"/>
      <c r="L20" s="86"/>
      <c r="M20" s="97"/>
      <c r="N20" s="96"/>
      <c r="O20" s="98"/>
      <c r="P20" s="86"/>
      <c r="Q20" s="86"/>
      <c r="R20" s="97"/>
      <c r="S20" s="86"/>
    </row>
    <row r="21" spans="2:19">
      <c r="B21" s="111" t="s">
        <v>66</v>
      </c>
      <c r="C21" s="84"/>
      <c r="D21" s="84"/>
      <c r="E21" s="84"/>
      <c r="F21" s="84"/>
      <c r="G21" s="84"/>
      <c r="H21" s="84"/>
      <c r="I21" s="84"/>
      <c r="J21" s="95">
        <v>4.9601757420462329</v>
      </c>
      <c r="K21" s="84"/>
      <c r="L21" s="84"/>
      <c r="M21" s="94">
        <v>1.6446651641320732E-2</v>
      </c>
      <c r="N21" s="93"/>
      <c r="O21" s="95"/>
      <c r="P21" s="93">
        <v>8457.0609700000005</v>
      </c>
      <c r="Q21" s="84"/>
      <c r="R21" s="94">
        <f t="shared" ref="R21:R25" si="1">P21/$P$11</f>
        <v>0.28765540478433715</v>
      </c>
      <c r="S21" s="94">
        <f>P21/'סכום נכסי הקרן'!$C$42</f>
        <v>1.2463903977395841E-3</v>
      </c>
    </row>
    <row r="22" spans="2:19">
      <c r="B22" s="112" t="s">
        <v>2022</v>
      </c>
      <c r="C22" s="86" t="s">
        <v>2023</v>
      </c>
      <c r="D22" s="99" t="s">
        <v>2010</v>
      </c>
      <c r="E22" s="86" t="s">
        <v>2015</v>
      </c>
      <c r="F22" s="99" t="s">
        <v>1272</v>
      </c>
      <c r="G22" s="86" t="s">
        <v>368</v>
      </c>
      <c r="H22" s="86" t="s">
        <v>174</v>
      </c>
      <c r="I22" s="109">
        <v>42796</v>
      </c>
      <c r="J22" s="98">
        <v>7.04</v>
      </c>
      <c r="K22" s="99" t="s">
        <v>178</v>
      </c>
      <c r="L22" s="100">
        <v>3.7400000000000003E-2</v>
      </c>
      <c r="M22" s="97">
        <v>1.8500000000000003E-2</v>
      </c>
      <c r="N22" s="96">
        <v>2001034.9999999998</v>
      </c>
      <c r="O22" s="98">
        <v>113.83</v>
      </c>
      <c r="P22" s="96">
        <v>2277.7781799999998</v>
      </c>
      <c r="Q22" s="97">
        <v>3.885067312807489E-3</v>
      </c>
      <c r="R22" s="97">
        <f t="shared" si="1"/>
        <v>7.7475520952384788E-2</v>
      </c>
      <c r="S22" s="97">
        <f>P22/'סכום נכסי הקרן'!$C$42</f>
        <v>3.3569591868896573E-4</v>
      </c>
    </row>
    <row r="23" spans="2:19">
      <c r="B23" s="112" t="s">
        <v>2024</v>
      </c>
      <c r="C23" s="86" t="s">
        <v>2025</v>
      </c>
      <c r="D23" s="99" t="s">
        <v>2010</v>
      </c>
      <c r="E23" s="86" t="s">
        <v>2015</v>
      </c>
      <c r="F23" s="99" t="s">
        <v>1272</v>
      </c>
      <c r="G23" s="86" t="s">
        <v>368</v>
      </c>
      <c r="H23" s="86" t="s">
        <v>174</v>
      </c>
      <c r="I23" s="109">
        <v>42796</v>
      </c>
      <c r="J23" s="98">
        <v>3.3400000000000003</v>
      </c>
      <c r="K23" s="99" t="s">
        <v>178</v>
      </c>
      <c r="L23" s="100">
        <v>2.5000000000000001E-2</v>
      </c>
      <c r="M23" s="97">
        <v>1.0699999999999998E-2</v>
      </c>
      <c r="N23" s="96">
        <v>2097473.9999999995</v>
      </c>
      <c r="O23" s="98">
        <v>104.92</v>
      </c>
      <c r="P23" s="96">
        <v>2200.6697499999996</v>
      </c>
      <c r="Q23" s="97">
        <v>2.8918868985903681E-3</v>
      </c>
      <c r="R23" s="97">
        <f t="shared" si="1"/>
        <v>7.4852782778612972E-2</v>
      </c>
      <c r="S23" s="97">
        <f>P23/'סכום נכסי הקרן'!$C$42</f>
        <v>3.2433178083094398E-4</v>
      </c>
    </row>
    <row r="24" spans="2:19">
      <c r="B24" s="112" t="s">
        <v>2026</v>
      </c>
      <c r="C24" s="86" t="s">
        <v>2027</v>
      </c>
      <c r="D24" s="99" t="s">
        <v>2010</v>
      </c>
      <c r="E24" s="86" t="s">
        <v>2028</v>
      </c>
      <c r="F24" s="99" t="s">
        <v>420</v>
      </c>
      <c r="G24" s="86" t="s">
        <v>460</v>
      </c>
      <c r="H24" s="86" t="s">
        <v>174</v>
      </c>
      <c r="I24" s="109">
        <v>42598</v>
      </c>
      <c r="J24" s="98">
        <v>5.1700000000000008</v>
      </c>
      <c r="K24" s="99" t="s">
        <v>178</v>
      </c>
      <c r="L24" s="100">
        <v>3.1E-2</v>
      </c>
      <c r="M24" s="97">
        <v>1.5399999999999999E-2</v>
      </c>
      <c r="N24" s="96">
        <v>1518993.84</v>
      </c>
      <c r="O24" s="98">
        <v>108.31</v>
      </c>
      <c r="P24" s="96">
        <v>1645.2222299999999</v>
      </c>
      <c r="Q24" s="97">
        <v>2.2652766481071058E-3</v>
      </c>
      <c r="R24" s="97">
        <f t="shared" si="1"/>
        <v>5.5959992272686637E-2</v>
      </c>
      <c r="S24" s="97">
        <f>P24/'סכום נכסי הקרן'!$C$42</f>
        <v>2.424706640869476E-4</v>
      </c>
    </row>
    <row r="25" spans="2:19">
      <c r="B25" s="112" t="s">
        <v>2029</v>
      </c>
      <c r="C25" s="86" t="s">
        <v>2030</v>
      </c>
      <c r="D25" s="99" t="s">
        <v>2010</v>
      </c>
      <c r="E25" s="86" t="s">
        <v>2031</v>
      </c>
      <c r="F25" s="99" t="s">
        <v>420</v>
      </c>
      <c r="G25" s="86" t="s">
        <v>646</v>
      </c>
      <c r="H25" s="86" t="s">
        <v>363</v>
      </c>
      <c r="I25" s="109">
        <v>43312</v>
      </c>
      <c r="J25" s="98">
        <v>4.3100000000000005</v>
      </c>
      <c r="K25" s="99" t="s">
        <v>178</v>
      </c>
      <c r="L25" s="100">
        <v>3.5499999999999997E-2</v>
      </c>
      <c r="M25" s="97">
        <v>2.06E-2</v>
      </c>
      <c r="N25" s="96">
        <v>2170999.9999999995</v>
      </c>
      <c r="O25" s="98">
        <v>107.48</v>
      </c>
      <c r="P25" s="96">
        <v>2333.3908099999994</v>
      </c>
      <c r="Q25" s="97">
        <v>6.7843749999999987E-3</v>
      </c>
      <c r="R25" s="97">
        <f t="shared" si="1"/>
        <v>7.9367108780652687E-2</v>
      </c>
      <c r="S25" s="97">
        <f>P25/'סכום נכסי הקרן'!$C$42</f>
        <v>3.4389203413272653E-4</v>
      </c>
    </row>
    <row r="26" spans="2:19">
      <c r="B26" s="113"/>
      <c r="C26" s="86"/>
      <c r="D26" s="86"/>
      <c r="E26" s="86"/>
      <c r="F26" s="86"/>
      <c r="G26" s="86"/>
      <c r="H26" s="86"/>
      <c r="I26" s="86"/>
      <c r="J26" s="98"/>
      <c r="K26" s="86"/>
      <c r="L26" s="86"/>
      <c r="M26" s="97"/>
      <c r="N26" s="96"/>
      <c r="O26" s="98"/>
      <c r="P26" s="86"/>
      <c r="Q26" s="86"/>
      <c r="R26" s="97"/>
      <c r="S26" s="86"/>
    </row>
    <row r="27" spans="2:19">
      <c r="B27" s="111" t="s">
        <v>51</v>
      </c>
      <c r="C27" s="84"/>
      <c r="D27" s="84"/>
      <c r="E27" s="84"/>
      <c r="F27" s="84"/>
      <c r="G27" s="84"/>
      <c r="H27" s="84"/>
      <c r="I27" s="84"/>
      <c r="J27" s="95">
        <v>2.2228010737595967</v>
      </c>
      <c r="K27" s="84"/>
      <c r="L27" s="84"/>
      <c r="M27" s="94">
        <v>3.4774586360333343E-2</v>
      </c>
      <c r="N27" s="93"/>
      <c r="O27" s="95"/>
      <c r="P27" s="93">
        <v>1012.1297199999999</v>
      </c>
      <c r="Q27" s="84"/>
      <c r="R27" s="94">
        <f t="shared" ref="R27:R29" si="2">P27/$P$11</f>
        <v>3.4426213235738058E-2</v>
      </c>
      <c r="S27" s="94">
        <f>P27/'סכום נכסי הקרן'!$C$42</f>
        <v>1.491663319857624E-4</v>
      </c>
    </row>
    <row r="28" spans="2:19">
      <c r="B28" s="112" t="s">
        <v>2032</v>
      </c>
      <c r="C28" s="86" t="s">
        <v>2033</v>
      </c>
      <c r="D28" s="99" t="s">
        <v>2010</v>
      </c>
      <c r="E28" s="86" t="s">
        <v>1183</v>
      </c>
      <c r="F28" s="99" t="s">
        <v>204</v>
      </c>
      <c r="G28" s="86" t="s">
        <v>541</v>
      </c>
      <c r="H28" s="86" t="s">
        <v>363</v>
      </c>
      <c r="I28" s="109">
        <v>42954</v>
      </c>
      <c r="J28" s="98">
        <v>0.95</v>
      </c>
      <c r="K28" s="99" t="s">
        <v>177</v>
      </c>
      <c r="L28" s="100">
        <v>3.7000000000000005E-2</v>
      </c>
      <c r="M28" s="97">
        <v>2.7999999999999997E-2</v>
      </c>
      <c r="N28" s="96">
        <v>90847.999999999985</v>
      </c>
      <c r="O28" s="98">
        <v>101.01</v>
      </c>
      <c r="P28" s="96">
        <v>319.52767999999992</v>
      </c>
      <c r="Q28" s="97">
        <v>1.3518242961728466E-3</v>
      </c>
      <c r="R28" s="97">
        <f t="shared" si="2"/>
        <v>1.0868298627176637E-2</v>
      </c>
      <c r="S28" s="97">
        <f>P28/'סכום נכסי הקרן'!$C$42</f>
        <v>4.7091564501752248E-5</v>
      </c>
    </row>
    <row r="29" spans="2:19">
      <c r="B29" s="112" t="s">
        <v>2034</v>
      </c>
      <c r="C29" s="86" t="s">
        <v>2035</v>
      </c>
      <c r="D29" s="99" t="s">
        <v>2010</v>
      </c>
      <c r="E29" s="86" t="s">
        <v>1183</v>
      </c>
      <c r="F29" s="99" t="s">
        <v>204</v>
      </c>
      <c r="G29" s="86" t="s">
        <v>541</v>
      </c>
      <c r="H29" s="86" t="s">
        <v>363</v>
      </c>
      <c r="I29" s="109">
        <v>42625</v>
      </c>
      <c r="J29" s="98">
        <v>2.8099999999999996</v>
      </c>
      <c r="K29" s="99" t="s">
        <v>177</v>
      </c>
      <c r="L29" s="100">
        <v>4.4500000000000005E-2</v>
      </c>
      <c r="M29" s="97">
        <v>3.7899999999999989E-2</v>
      </c>
      <c r="N29" s="96">
        <v>194798.99999999997</v>
      </c>
      <c r="O29" s="98">
        <v>102.11</v>
      </c>
      <c r="P29" s="96">
        <v>692.60203999999999</v>
      </c>
      <c r="Q29" s="97">
        <v>1.4205612907122794E-3</v>
      </c>
      <c r="R29" s="97">
        <f t="shared" si="2"/>
        <v>2.3557914608561426E-2</v>
      </c>
      <c r="S29" s="97">
        <f>P29/'סכום נכסי הקרן'!$C$42</f>
        <v>1.0207476748401014E-4</v>
      </c>
    </row>
    <row r="30" spans="2:19">
      <c r="B30" s="114"/>
      <c r="C30" s="115"/>
      <c r="D30" s="115"/>
      <c r="E30" s="115"/>
      <c r="F30" s="115"/>
      <c r="G30" s="115"/>
      <c r="H30" s="115"/>
      <c r="I30" s="115"/>
      <c r="J30" s="116"/>
      <c r="K30" s="115"/>
      <c r="L30" s="115"/>
      <c r="M30" s="117"/>
      <c r="N30" s="118"/>
      <c r="O30" s="116"/>
      <c r="P30" s="115"/>
      <c r="Q30" s="115"/>
      <c r="R30" s="117"/>
      <c r="S30" s="115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1" t="s">
        <v>270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1" t="s">
        <v>125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1" t="s">
        <v>252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1" t="s">
        <v>260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2:19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2:19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2:19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</row>
    <row r="120" spans="2:19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</row>
    <row r="121" spans="2:19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</row>
    <row r="122" spans="2:19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</row>
    <row r="123" spans="2:19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</row>
    <row r="124" spans="2:19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</row>
    <row r="125" spans="2:19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</row>
    <row r="126" spans="2:19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2:19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</row>
    <row r="128" spans="2:19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</row>
    <row r="129" spans="2:19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32 B37:B129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J25" sqref="J25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1.710937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193</v>
      </c>
      <c r="C1" s="80" t="s" vm="1">
        <v>271</v>
      </c>
    </row>
    <row r="2" spans="2:98">
      <c r="B2" s="58" t="s">
        <v>192</v>
      </c>
      <c r="C2" s="80" t="s">
        <v>272</v>
      </c>
    </row>
    <row r="3" spans="2:98">
      <c r="B3" s="58" t="s">
        <v>194</v>
      </c>
      <c r="C3" s="80" t="s">
        <v>273</v>
      </c>
    </row>
    <row r="4" spans="2:98">
      <c r="B4" s="58" t="s">
        <v>195</v>
      </c>
      <c r="C4" s="80">
        <v>8801</v>
      </c>
    </row>
    <row r="6" spans="2:98" ht="26.25" customHeight="1">
      <c r="B6" s="164" t="s">
        <v>224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2:98" ht="26.25" customHeight="1">
      <c r="B7" s="164" t="s">
        <v>101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</row>
    <row r="8" spans="2:98" s="3" customFormat="1" ht="63">
      <c r="B8" s="23" t="s">
        <v>129</v>
      </c>
      <c r="C8" s="31" t="s">
        <v>49</v>
      </c>
      <c r="D8" s="31" t="s">
        <v>131</v>
      </c>
      <c r="E8" s="31" t="s">
        <v>130</v>
      </c>
      <c r="F8" s="31" t="s">
        <v>70</v>
      </c>
      <c r="G8" s="31" t="s">
        <v>113</v>
      </c>
      <c r="H8" s="31" t="s">
        <v>254</v>
      </c>
      <c r="I8" s="31" t="s">
        <v>253</v>
      </c>
      <c r="J8" s="31" t="s">
        <v>122</v>
      </c>
      <c r="K8" s="31" t="s">
        <v>64</v>
      </c>
      <c r="L8" s="31" t="s">
        <v>196</v>
      </c>
      <c r="M8" s="32" t="s">
        <v>198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261</v>
      </c>
      <c r="I9" s="33"/>
      <c r="J9" s="33" t="s">
        <v>257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33" t="s">
        <v>32</v>
      </c>
      <c r="C11" s="126"/>
      <c r="D11" s="126"/>
      <c r="E11" s="126"/>
      <c r="F11" s="126"/>
      <c r="G11" s="126"/>
      <c r="H11" s="127"/>
      <c r="I11" s="127"/>
      <c r="J11" s="127">
        <v>78899.745129999981</v>
      </c>
      <c r="K11" s="126"/>
      <c r="L11" s="128">
        <f>J11/$J$11</f>
        <v>1</v>
      </c>
      <c r="M11" s="128">
        <f>J11/'סכום נכסי הקרן'!$C$42</f>
        <v>1.1628139499404895E-2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CT11" s="102"/>
    </row>
    <row r="12" spans="2:98" s="102" customFormat="1">
      <c r="B12" s="134" t="s">
        <v>247</v>
      </c>
      <c r="C12" s="126"/>
      <c r="D12" s="126"/>
      <c r="E12" s="126"/>
      <c r="F12" s="126"/>
      <c r="G12" s="126"/>
      <c r="H12" s="127"/>
      <c r="I12" s="127"/>
      <c r="J12" s="127">
        <v>78899.745129999981</v>
      </c>
      <c r="K12" s="126"/>
      <c r="L12" s="128">
        <f t="shared" ref="L12:L24" si="0">J12/$J$11</f>
        <v>1</v>
      </c>
      <c r="M12" s="128">
        <f>J12/'סכום נכסי הקרן'!$C$42</f>
        <v>1.1628139499404895E-2</v>
      </c>
    </row>
    <row r="13" spans="2:98">
      <c r="B13" s="104" t="s">
        <v>68</v>
      </c>
      <c r="C13" s="84"/>
      <c r="D13" s="84"/>
      <c r="E13" s="84"/>
      <c r="F13" s="84"/>
      <c r="G13" s="84"/>
      <c r="H13" s="93"/>
      <c r="I13" s="93"/>
      <c r="J13" s="93">
        <v>78899.745129999981</v>
      </c>
      <c r="K13" s="84"/>
      <c r="L13" s="94">
        <f t="shared" si="0"/>
        <v>1</v>
      </c>
      <c r="M13" s="94">
        <f>J13/'סכום נכסי הקרן'!$C$42</f>
        <v>1.1628139499404895E-2</v>
      </c>
    </row>
    <row r="14" spans="2:98">
      <c r="B14" s="89" t="s">
        <v>2036</v>
      </c>
      <c r="C14" s="86">
        <v>6824</v>
      </c>
      <c r="D14" s="99" t="s">
        <v>30</v>
      </c>
      <c r="E14" s="86"/>
      <c r="F14" s="99" t="s">
        <v>1139</v>
      </c>
      <c r="G14" s="99" t="s">
        <v>177</v>
      </c>
      <c r="H14" s="96">
        <v>39683.05999999999</v>
      </c>
      <c r="I14" s="96">
        <v>9242.4130000000005</v>
      </c>
      <c r="J14" s="96">
        <v>12770.834949999997</v>
      </c>
      <c r="K14" s="97">
        <v>2.4105846392418806E-2</v>
      </c>
      <c r="L14" s="97">
        <f t="shared" si="0"/>
        <v>0.16186154884224274</v>
      </c>
      <c r="M14" s="97">
        <f>J14/'סכום נכסי הקרן'!$C$42</f>
        <v>1.8821486695273378E-3</v>
      </c>
    </row>
    <row r="15" spans="2:98">
      <c r="B15" s="89" t="s">
        <v>2037</v>
      </c>
      <c r="C15" s="86" t="s">
        <v>2038</v>
      </c>
      <c r="D15" s="99" t="s">
        <v>30</v>
      </c>
      <c r="E15" s="86"/>
      <c r="F15" s="99" t="s">
        <v>1139</v>
      </c>
      <c r="G15" s="99" t="s">
        <v>177</v>
      </c>
      <c r="H15" s="96">
        <v>160982.19999999998</v>
      </c>
      <c r="I15" s="96">
        <v>115.71510000000001</v>
      </c>
      <c r="J15" s="96">
        <v>648.62942999999996</v>
      </c>
      <c r="K15" s="97">
        <v>3.7274167224193955E-3</v>
      </c>
      <c r="L15" s="97">
        <f t="shared" si="0"/>
        <v>8.2209318792003574E-3</v>
      </c>
      <c r="M15" s="97">
        <f>J15/'סכום נכסי הקרן'!$C$42</f>
        <v>9.5594142706446588E-5</v>
      </c>
    </row>
    <row r="16" spans="2:98">
      <c r="B16" s="89" t="s">
        <v>2039</v>
      </c>
      <c r="C16" s="86">
        <v>6900</v>
      </c>
      <c r="D16" s="99" t="s">
        <v>30</v>
      </c>
      <c r="E16" s="86"/>
      <c r="F16" s="99" t="s">
        <v>1139</v>
      </c>
      <c r="G16" s="99" t="s">
        <v>177</v>
      </c>
      <c r="H16" s="96">
        <v>53874.549999999988</v>
      </c>
      <c r="I16" s="96">
        <v>9779.9184999999998</v>
      </c>
      <c r="J16" s="96">
        <v>18346.26585</v>
      </c>
      <c r="K16" s="97">
        <v>1.5028897009504867E-2</v>
      </c>
      <c r="L16" s="97">
        <f t="shared" si="0"/>
        <v>0.23252630055739199</v>
      </c>
      <c r="M16" s="97">
        <f>J16/'סכום נכסי הקרן'!$C$42</f>
        <v>2.7038482601619042E-3</v>
      </c>
    </row>
    <row r="17" spans="2:13">
      <c r="B17" s="89" t="s">
        <v>2040</v>
      </c>
      <c r="C17" s="86">
        <v>7019</v>
      </c>
      <c r="D17" s="99" t="s">
        <v>30</v>
      </c>
      <c r="E17" s="86"/>
      <c r="F17" s="99" t="s">
        <v>1139</v>
      </c>
      <c r="G17" s="99" t="s">
        <v>177</v>
      </c>
      <c r="H17" s="96">
        <v>38683.51999999999</v>
      </c>
      <c r="I17" s="96">
        <v>9619.9423000000006</v>
      </c>
      <c r="J17" s="96">
        <v>12957.679069999998</v>
      </c>
      <c r="K17" s="97">
        <v>1.5598671068994978E-2</v>
      </c>
      <c r="L17" s="97">
        <f t="shared" si="0"/>
        <v>0.16422966954646234</v>
      </c>
      <c r="M17" s="97">
        <f>J17/'סכום נכסי הקרן'!$C$42</f>
        <v>1.909685507427432E-3</v>
      </c>
    </row>
    <row r="18" spans="2:13">
      <c r="B18" s="89" t="s">
        <v>2041</v>
      </c>
      <c r="C18" s="86">
        <v>5771</v>
      </c>
      <c r="D18" s="99" t="s">
        <v>30</v>
      </c>
      <c r="E18" s="86"/>
      <c r="F18" s="99" t="s">
        <v>1139</v>
      </c>
      <c r="G18" s="99" t="s">
        <v>179</v>
      </c>
      <c r="H18" s="96">
        <v>498722.15999999992</v>
      </c>
      <c r="I18" s="96">
        <v>105.04770000000001</v>
      </c>
      <c r="J18" s="96">
        <v>1993.4248899999998</v>
      </c>
      <c r="K18" s="97">
        <v>4.7986522348482611E-3</v>
      </c>
      <c r="L18" s="97">
        <f t="shared" si="0"/>
        <v>2.5265289345555081E-2</v>
      </c>
      <c r="M18" s="97">
        <f>J18/'סכום נכסי הקרן'!$C$42</f>
        <v>2.9378830900294271E-4</v>
      </c>
    </row>
    <row r="19" spans="2:13">
      <c r="B19" s="89" t="s">
        <v>2042</v>
      </c>
      <c r="C19" s="86" t="s">
        <v>2043</v>
      </c>
      <c r="D19" s="99" t="s">
        <v>30</v>
      </c>
      <c r="E19" s="86"/>
      <c r="F19" s="99" t="s">
        <v>1139</v>
      </c>
      <c r="G19" s="99" t="s">
        <v>177</v>
      </c>
      <c r="H19" s="96">
        <v>11624.36</v>
      </c>
      <c r="I19" s="96">
        <v>10623.663500000001</v>
      </c>
      <c r="J19" s="96">
        <v>4300.0359099999996</v>
      </c>
      <c r="K19" s="97">
        <v>1.3954814595669369E-2</v>
      </c>
      <c r="L19" s="97">
        <f t="shared" si="0"/>
        <v>5.449999747039741E-2</v>
      </c>
      <c r="M19" s="97">
        <f>J19/'סכום נכסי הקרן'!$C$42</f>
        <v>6.3373357330299507E-4</v>
      </c>
    </row>
    <row r="20" spans="2:13">
      <c r="B20" s="89" t="s">
        <v>2044</v>
      </c>
      <c r="C20" s="86" t="s">
        <v>2045</v>
      </c>
      <c r="D20" s="99" t="s">
        <v>30</v>
      </c>
      <c r="E20" s="86"/>
      <c r="F20" s="99" t="s">
        <v>1139</v>
      </c>
      <c r="G20" s="99" t="s">
        <v>179</v>
      </c>
      <c r="H20" s="96">
        <v>1814178.6099999996</v>
      </c>
      <c r="I20" s="96">
        <v>104.9843</v>
      </c>
      <c r="J20" s="96">
        <v>7247.0133099999985</v>
      </c>
      <c r="K20" s="97">
        <v>3.2521043094622351E-2</v>
      </c>
      <c r="L20" s="97">
        <f t="shared" si="0"/>
        <v>9.1850908999254466E-2</v>
      </c>
      <c r="M20" s="97">
        <f>J20/'סכום נכסי הקרן'!$C$42</f>
        <v>1.0680551829904755E-3</v>
      </c>
    </row>
    <row r="21" spans="2:13">
      <c r="B21" s="89" t="s">
        <v>2046</v>
      </c>
      <c r="C21" s="86">
        <v>5691</v>
      </c>
      <c r="D21" s="99" t="s">
        <v>30</v>
      </c>
      <c r="E21" s="86"/>
      <c r="F21" s="99" t="s">
        <v>1139</v>
      </c>
      <c r="G21" s="99" t="s">
        <v>177</v>
      </c>
      <c r="H21" s="96">
        <v>243751.42999999996</v>
      </c>
      <c r="I21" s="96">
        <v>102.3364</v>
      </c>
      <c r="J21" s="96">
        <v>868.57249999999988</v>
      </c>
      <c r="K21" s="97">
        <v>2.7747618803795407E-3</v>
      </c>
      <c r="L21" s="97">
        <f t="shared" si="0"/>
        <v>1.1008559008256457E-2</v>
      </c>
      <c r="M21" s="97">
        <f>J21/'סכום נכסי הקרן'!$C$42</f>
        <v>1.2800905983543649E-4</v>
      </c>
    </row>
    <row r="22" spans="2:13">
      <c r="B22" s="89" t="s">
        <v>2047</v>
      </c>
      <c r="C22" s="86">
        <v>6629</v>
      </c>
      <c r="D22" s="99" t="s">
        <v>30</v>
      </c>
      <c r="E22" s="86"/>
      <c r="F22" s="99" t="s">
        <v>1139</v>
      </c>
      <c r="G22" s="99" t="s">
        <v>180</v>
      </c>
      <c r="H22" s="96">
        <v>28615.439999999995</v>
      </c>
      <c r="I22" s="96">
        <v>9646.1669000000002</v>
      </c>
      <c r="J22" s="96">
        <v>11814.053439999998</v>
      </c>
      <c r="K22" s="97">
        <v>4.2205663716814154E-2</v>
      </c>
      <c r="L22" s="97">
        <f t="shared" si="0"/>
        <v>0.14973500130494022</v>
      </c>
      <c r="M22" s="97">
        <f>J22/'סכום נכסי הקרן'!$C$42</f>
        <v>1.741139483117419E-3</v>
      </c>
    </row>
    <row r="23" spans="2:13">
      <c r="B23" s="89" t="s">
        <v>2048</v>
      </c>
      <c r="C23" s="86">
        <v>5356</v>
      </c>
      <c r="D23" s="99" t="s">
        <v>30</v>
      </c>
      <c r="E23" s="86"/>
      <c r="F23" s="99" t="s">
        <v>1139</v>
      </c>
      <c r="G23" s="99" t="s">
        <v>177</v>
      </c>
      <c r="H23" s="96">
        <v>69810.999999999985</v>
      </c>
      <c r="I23" s="96">
        <v>308.52350000000001</v>
      </c>
      <c r="J23" s="96">
        <v>749.96478999999999</v>
      </c>
      <c r="K23" s="97">
        <v>2.9458662452089435E-3</v>
      </c>
      <c r="L23" s="97">
        <f t="shared" si="0"/>
        <v>9.5052878658139234E-3</v>
      </c>
      <c r="M23" s="97">
        <f>J23/'סכום נכסי הקרן'!$C$42</f>
        <v>1.1052881328568494E-4</v>
      </c>
    </row>
    <row r="24" spans="2:13">
      <c r="B24" s="89" t="s">
        <v>2049</v>
      </c>
      <c r="C24" s="86" t="s">
        <v>2050</v>
      </c>
      <c r="D24" s="99" t="s">
        <v>30</v>
      </c>
      <c r="E24" s="86"/>
      <c r="F24" s="99" t="s">
        <v>1139</v>
      </c>
      <c r="G24" s="99" t="s">
        <v>177</v>
      </c>
      <c r="H24" s="96">
        <v>2065073.7499999998</v>
      </c>
      <c r="I24" s="96">
        <v>100.1764</v>
      </c>
      <c r="J24" s="96">
        <v>7203.2709899999982</v>
      </c>
      <c r="K24" s="97">
        <v>1.5168894968078231E-2</v>
      </c>
      <c r="L24" s="97">
        <f t="shared" si="0"/>
        <v>9.1296505180485113E-2</v>
      </c>
      <c r="M24" s="97">
        <f>J24/'סכום נכסי הקרן'!$C$42</f>
        <v>1.0616084980468227E-3</v>
      </c>
    </row>
    <row r="25" spans="2:13">
      <c r="B25" s="85"/>
      <c r="C25" s="86"/>
      <c r="D25" s="86"/>
      <c r="E25" s="86"/>
      <c r="F25" s="86"/>
      <c r="G25" s="86"/>
      <c r="H25" s="96"/>
      <c r="I25" s="96"/>
      <c r="J25" s="86"/>
      <c r="K25" s="86"/>
      <c r="L25" s="97"/>
      <c r="M25" s="86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1" t="s">
        <v>270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1" t="s">
        <v>125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1" t="s">
        <v>252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1" t="s">
        <v>260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2:13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2:13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2:13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2:13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</row>
    <row r="117" spans="2:13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</row>
    <row r="118" spans="2:13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</row>
    <row r="119" spans="2:13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</row>
    <row r="120" spans="2:13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</row>
    <row r="121" spans="2:13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</row>
    <row r="122" spans="2:13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</row>
    <row r="123" spans="2:13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</row>
    <row r="124" spans="2:13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5"/>
      <c r="C400" s="1"/>
      <c r="D400" s="1"/>
      <c r="E400" s="1"/>
    </row>
    <row r="401" spans="2:5">
      <c r="B401" s="45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D22:XFD1048576 D18:AF21 AH18:XFD21 C5:C1048576 A1:B1048576 D1:XFD17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A637"/>
  <sheetViews>
    <sheetView rightToLeft="1" workbookViewId="0">
      <selection activeCell="N1" sqref="N1:O1048576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1.710937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3" customWidth="1"/>
    <col min="18" max="18" width="8" style="3" customWidth="1"/>
    <col min="19" max="19" width="8.7109375" style="3" customWidth="1"/>
    <col min="20" max="20" width="10" style="3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3">
      <c r="B1" s="58" t="s">
        <v>193</v>
      </c>
      <c r="C1" s="80" t="s" vm="1">
        <v>271</v>
      </c>
    </row>
    <row r="2" spans="2:53">
      <c r="B2" s="58" t="s">
        <v>192</v>
      </c>
      <c r="C2" s="80" t="s">
        <v>272</v>
      </c>
    </row>
    <row r="3" spans="2:53">
      <c r="B3" s="58" t="s">
        <v>194</v>
      </c>
      <c r="C3" s="80" t="s">
        <v>273</v>
      </c>
    </row>
    <row r="4" spans="2:53">
      <c r="B4" s="58" t="s">
        <v>195</v>
      </c>
      <c r="C4" s="80">
        <v>8801</v>
      </c>
    </row>
    <row r="6" spans="2:53" ht="26.25" customHeight="1">
      <c r="B6" s="164" t="s">
        <v>224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53" ht="26.25" customHeight="1">
      <c r="B7" s="164" t="s">
        <v>108</v>
      </c>
      <c r="C7" s="165"/>
      <c r="D7" s="165"/>
      <c r="E7" s="165"/>
      <c r="F7" s="165"/>
      <c r="G7" s="165"/>
      <c r="H7" s="165"/>
      <c r="I7" s="165"/>
      <c r="J7" s="165"/>
      <c r="K7" s="166"/>
    </row>
    <row r="8" spans="2:53" s="3" customFormat="1" ht="78.75">
      <c r="B8" s="23" t="s">
        <v>129</v>
      </c>
      <c r="C8" s="31" t="s">
        <v>49</v>
      </c>
      <c r="D8" s="31" t="s">
        <v>113</v>
      </c>
      <c r="E8" s="31" t="s">
        <v>114</v>
      </c>
      <c r="F8" s="31" t="s">
        <v>254</v>
      </c>
      <c r="G8" s="31" t="s">
        <v>253</v>
      </c>
      <c r="H8" s="31" t="s">
        <v>122</v>
      </c>
      <c r="I8" s="31" t="s">
        <v>64</v>
      </c>
      <c r="J8" s="31" t="s">
        <v>196</v>
      </c>
      <c r="K8" s="32" t="s">
        <v>198</v>
      </c>
      <c r="BA8" s="1"/>
    </row>
    <row r="9" spans="2:53" s="3" customFormat="1" ht="21" customHeight="1">
      <c r="B9" s="16"/>
      <c r="C9" s="17"/>
      <c r="D9" s="17"/>
      <c r="E9" s="33" t="s">
        <v>22</v>
      </c>
      <c r="F9" s="33" t="s">
        <v>261</v>
      </c>
      <c r="G9" s="33"/>
      <c r="H9" s="33" t="s">
        <v>257</v>
      </c>
      <c r="I9" s="33" t="s">
        <v>20</v>
      </c>
      <c r="J9" s="33" t="s">
        <v>20</v>
      </c>
      <c r="K9" s="34" t="s">
        <v>20</v>
      </c>
      <c r="BA9" s="1"/>
    </row>
    <row r="10" spans="2:53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BA10" s="1"/>
    </row>
    <row r="11" spans="2:53" s="4" customFormat="1" ht="18" customHeight="1">
      <c r="B11" s="81" t="s">
        <v>2051</v>
      </c>
      <c r="C11" s="82"/>
      <c r="D11" s="82"/>
      <c r="E11" s="82"/>
      <c r="F11" s="90"/>
      <c r="G11" s="92"/>
      <c r="H11" s="90">
        <v>133364.69751999999</v>
      </c>
      <c r="I11" s="82"/>
      <c r="J11" s="91">
        <f>H11/$H$11</f>
        <v>1</v>
      </c>
      <c r="K11" s="91">
        <f>H11/'סכום נכסי הקרן'!$C$42</f>
        <v>1.9655111743432555E-2</v>
      </c>
      <c r="L11" s="3"/>
      <c r="M11" s="3"/>
      <c r="N11" s="3"/>
      <c r="O11" s="3"/>
      <c r="P11" s="3"/>
      <c r="Q11" s="3"/>
      <c r="R11" s="3"/>
      <c r="S11" s="3"/>
      <c r="BA11" s="1"/>
    </row>
    <row r="12" spans="2:53" ht="21" customHeight="1">
      <c r="B12" s="83" t="s">
        <v>2052</v>
      </c>
      <c r="C12" s="84"/>
      <c r="D12" s="84"/>
      <c r="E12" s="84"/>
      <c r="F12" s="93"/>
      <c r="G12" s="95"/>
      <c r="H12" s="93">
        <v>377.23146999999989</v>
      </c>
      <c r="I12" s="84"/>
      <c r="J12" s="94">
        <f t="shared" ref="J12:J14" si="0">H12/$H$11</f>
        <v>2.8285706563645038E-3</v>
      </c>
      <c r="K12" s="94">
        <f>H12/'סכום נכסי הקרן'!$C$42</f>
        <v>5.5595872325038686E-5</v>
      </c>
      <c r="T12" s="1"/>
    </row>
    <row r="13" spans="2:53">
      <c r="B13" s="104" t="s">
        <v>245</v>
      </c>
      <c r="C13" s="86"/>
      <c r="D13" s="86"/>
      <c r="E13" s="86"/>
      <c r="F13" s="96"/>
      <c r="G13" s="98"/>
      <c r="H13" s="96">
        <v>1.0999999999999999E-4</v>
      </c>
      <c r="I13" s="86"/>
      <c r="J13" s="97">
        <f t="shared" si="0"/>
        <v>8.248059797346586E-10</v>
      </c>
      <c r="K13" s="97">
        <f>H13/'סכום נכסי הקרן'!$C$42</f>
        <v>1.6211653698336081E-11</v>
      </c>
      <c r="T13" s="1"/>
    </row>
    <row r="14" spans="2:53">
      <c r="B14" s="89" t="s">
        <v>2053</v>
      </c>
      <c r="C14" s="86">
        <v>7004</v>
      </c>
      <c r="D14" s="99" t="s">
        <v>178</v>
      </c>
      <c r="E14" s="109">
        <v>43614</v>
      </c>
      <c r="F14" s="96">
        <v>112451.42999999998</v>
      </c>
      <c r="G14" s="98">
        <v>0</v>
      </c>
      <c r="H14" s="96">
        <v>1.0999999999999999E-4</v>
      </c>
      <c r="I14" s="97">
        <v>1.3240092159999998E-2</v>
      </c>
      <c r="J14" s="97">
        <f t="shared" si="0"/>
        <v>8.248059797346586E-10</v>
      </c>
      <c r="K14" s="97">
        <f>H14/'סכום נכסי הקרן'!$C$42</f>
        <v>1.6211653698336081E-11</v>
      </c>
      <c r="T14" s="1"/>
    </row>
    <row r="15" spans="2:53">
      <c r="B15" s="85"/>
      <c r="C15" s="86"/>
      <c r="D15" s="86"/>
      <c r="E15" s="86"/>
      <c r="F15" s="96"/>
      <c r="G15" s="98"/>
      <c r="H15" s="86"/>
      <c r="I15" s="86"/>
      <c r="J15" s="97"/>
      <c r="K15" s="86"/>
      <c r="T15" s="1"/>
    </row>
    <row r="16" spans="2:53">
      <c r="B16" s="104" t="s">
        <v>246</v>
      </c>
      <c r="C16" s="84"/>
      <c r="D16" s="84"/>
      <c r="E16" s="84"/>
      <c r="F16" s="93"/>
      <c r="G16" s="95"/>
      <c r="H16" s="93">
        <v>377.23135999999994</v>
      </c>
      <c r="I16" s="84"/>
      <c r="J16" s="94">
        <f t="shared" ref="J16:J18" si="1">H16/$H$11</f>
        <v>2.8285698315585247E-3</v>
      </c>
      <c r="K16" s="94">
        <f>H16/'סכום נכסי הקרן'!$C$42</f>
        <v>5.5595856113384996E-5</v>
      </c>
      <c r="T16" s="1"/>
    </row>
    <row r="17" spans="2:20">
      <c r="B17" s="89" t="s">
        <v>2054</v>
      </c>
      <c r="C17" s="86">
        <v>6662</v>
      </c>
      <c r="D17" s="99" t="s">
        <v>177</v>
      </c>
      <c r="E17" s="109">
        <v>43573</v>
      </c>
      <c r="F17" s="96">
        <v>19860.14</v>
      </c>
      <c r="G17" s="98">
        <v>50.767699999999998</v>
      </c>
      <c r="H17" s="96">
        <v>35.107410000000002</v>
      </c>
      <c r="I17" s="86"/>
      <c r="J17" s="97">
        <f t="shared" si="1"/>
        <v>2.6324365182723962E-4</v>
      </c>
      <c r="K17" s="97">
        <f>H17/'סכום נכסי הקרן'!$C$42</f>
        <v>5.1740833924136477E-6</v>
      </c>
      <c r="T17" s="1"/>
    </row>
    <row r="18" spans="2:20">
      <c r="B18" s="89" t="s">
        <v>2055</v>
      </c>
      <c r="C18" s="86">
        <v>5310</v>
      </c>
      <c r="D18" s="99" t="s">
        <v>177</v>
      </c>
      <c r="E18" s="109">
        <v>43116</v>
      </c>
      <c r="F18" s="96">
        <v>99929.829999999987</v>
      </c>
      <c r="G18" s="98">
        <v>98.323999999999998</v>
      </c>
      <c r="H18" s="96">
        <v>342.12395000000004</v>
      </c>
      <c r="I18" s="97">
        <v>7.9193306311866078E-4</v>
      </c>
      <c r="J18" s="97">
        <f t="shared" si="1"/>
        <v>2.5653261797312856E-3</v>
      </c>
      <c r="K18" s="97">
        <f>H18/'סכום נכסי הקרן'!$C$42</f>
        <v>5.042177272097136E-5</v>
      </c>
      <c r="T18" s="1"/>
    </row>
    <row r="19" spans="2:20">
      <c r="B19" s="85"/>
      <c r="C19" s="86"/>
      <c r="D19" s="86"/>
      <c r="E19" s="86"/>
      <c r="F19" s="96"/>
      <c r="G19" s="98"/>
      <c r="H19" s="86"/>
      <c r="I19" s="86"/>
      <c r="J19" s="97"/>
      <c r="K19" s="86"/>
      <c r="T19" s="1"/>
    </row>
    <row r="20" spans="2:20">
      <c r="B20" s="83" t="s">
        <v>2056</v>
      </c>
      <c r="C20" s="84"/>
      <c r="D20" s="84"/>
      <c r="E20" s="84"/>
      <c r="F20" s="93"/>
      <c r="G20" s="95"/>
      <c r="H20" s="93">
        <v>132987.46604999999</v>
      </c>
      <c r="I20" s="84"/>
      <c r="J20" s="94">
        <f t="shared" ref="J20:J26" si="2">H20/$H$11</f>
        <v>0.99717142934363545</v>
      </c>
      <c r="K20" s="94">
        <f>H20/'סכום נכסי הקרן'!$C$42</f>
        <v>1.9599515871107514E-2</v>
      </c>
      <c r="T20" s="1"/>
    </row>
    <row r="21" spans="2:20">
      <c r="B21" s="104" t="s">
        <v>243</v>
      </c>
      <c r="C21" s="84"/>
      <c r="D21" s="84"/>
      <c r="E21" s="84"/>
      <c r="F21" s="93"/>
      <c r="G21" s="95"/>
      <c r="H21" s="93">
        <v>3203.3443499999998</v>
      </c>
      <c r="I21" s="84"/>
      <c r="J21" s="94">
        <f t="shared" si="2"/>
        <v>2.401943250026576E-2</v>
      </c>
      <c r="K21" s="94">
        <f>H21/'סכום נכסי הקרן'!$C$42</f>
        <v>4.7210462980655906E-4</v>
      </c>
      <c r="T21" s="1"/>
    </row>
    <row r="22" spans="2:20" ht="16.5" customHeight="1">
      <c r="B22" s="89" t="s">
        <v>2057</v>
      </c>
      <c r="C22" s="86">
        <v>5295</v>
      </c>
      <c r="D22" s="99" t="s">
        <v>177</v>
      </c>
      <c r="E22" s="109">
        <v>43003</v>
      </c>
      <c r="F22" s="96">
        <v>157882.95999999996</v>
      </c>
      <c r="G22" s="98">
        <v>103.80249999999999</v>
      </c>
      <c r="H22" s="96">
        <v>570.65264999999988</v>
      </c>
      <c r="I22" s="97">
        <v>2.8417068040585718E-4</v>
      </c>
      <c r="J22" s="97">
        <f t="shared" si="2"/>
        <v>4.2788883461039014E-3</v>
      </c>
      <c r="K22" s="97">
        <f>H22/'סכום נכסי הקרן'!$C$42</f>
        <v>8.4102028580343498E-5</v>
      </c>
      <c r="T22" s="1"/>
    </row>
    <row r="23" spans="2:20" ht="16.5" customHeight="1">
      <c r="B23" s="89" t="s">
        <v>2058</v>
      </c>
      <c r="C23" s="86">
        <v>5327</v>
      </c>
      <c r="D23" s="99" t="s">
        <v>177</v>
      </c>
      <c r="E23" s="109">
        <v>43348</v>
      </c>
      <c r="F23" s="96">
        <v>247562.24999999997</v>
      </c>
      <c r="G23" s="98">
        <v>94.2483</v>
      </c>
      <c r="H23" s="96">
        <v>812.43142</v>
      </c>
      <c r="I23" s="97">
        <v>2.2612549989195351E-3</v>
      </c>
      <c r="J23" s="97">
        <f t="shared" si="2"/>
        <v>6.0918026667301818E-3</v>
      </c>
      <c r="K23" s="97">
        <f>H23/'סכום נכסי הקרן'!$C$42</f>
        <v>1.1973506213352214E-4</v>
      </c>
      <c r="T23" s="1"/>
    </row>
    <row r="24" spans="2:20" ht="16.5" customHeight="1">
      <c r="B24" s="89" t="s">
        <v>2059</v>
      </c>
      <c r="C24" s="86">
        <v>5288</v>
      </c>
      <c r="D24" s="99" t="s">
        <v>177</v>
      </c>
      <c r="E24" s="109">
        <v>42768</v>
      </c>
      <c r="F24" s="96">
        <v>34032.709999999992</v>
      </c>
      <c r="G24" s="98">
        <v>129.09389999999999</v>
      </c>
      <c r="H24" s="96">
        <v>152.97874999999996</v>
      </c>
      <c r="I24" s="97">
        <v>1.15923509490921E-4</v>
      </c>
      <c r="J24" s="97">
        <f t="shared" si="2"/>
        <v>1.1470707979303035E-3</v>
      </c>
      <c r="K24" s="97">
        <f>H24/'סכום נכסי הקרן'!$C$42</f>
        <v>2.2545804710948459E-5</v>
      </c>
      <c r="T24" s="1"/>
    </row>
    <row r="25" spans="2:20">
      <c r="B25" s="89" t="s">
        <v>2060</v>
      </c>
      <c r="C25" s="86">
        <v>6645</v>
      </c>
      <c r="D25" s="99" t="s">
        <v>177</v>
      </c>
      <c r="E25" s="109">
        <v>43578</v>
      </c>
      <c r="F25" s="96">
        <v>34237.439999999995</v>
      </c>
      <c r="G25" s="98">
        <v>90.450500000000005</v>
      </c>
      <c r="H25" s="96">
        <v>107.83036999999999</v>
      </c>
      <c r="I25" s="97">
        <v>1.2814867172743567E-2</v>
      </c>
      <c r="J25" s="97">
        <f t="shared" si="2"/>
        <v>8.08537581572734E-4</v>
      </c>
      <c r="K25" s="97">
        <f>H25/'סכום נכסי הקרן'!$C$42</f>
        <v>1.58918965145768E-5</v>
      </c>
      <c r="T25" s="1"/>
    </row>
    <row r="26" spans="2:20">
      <c r="B26" s="89" t="s">
        <v>2061</v>
      </c>
      <c r="C26" s="86">
        <v>5333</v>
      </c>
      <c r="D26" s="99" t="s">
        <v>177</v>
      </c>
      <c r="E26" s="109">
        <v>43340</v>
      </c>
      <c r="F26" s="96">
        <v>445729.28000000003</v>
      </c>
      <c r="G26" s="98">
        <v>100.4782</v>
      </c>
      <c r="H26" s="96">
        <v>1559.4511599999996</v>
      </c>
      <c r="I26" s="97">
        <v>1.1208339319098773E-2</v>
      </c>
      <c r="J26" s="97">
        <f t="shared" si="2"/>
        <v>1.1693133107928634E-2</v>
      </c>
      <c r="K26" s="97">
        <f>H26/'סכום נכסי הקרן'!$C$42</f>
        <v>2.2982983786716809E-4</v>
      </c>
      <c r="T26" s="1"/>
    </row>
    <row r="27" spans="2:20">
      <c r="B27" s="85"/>
      <c r="C27" s="86"/>
      <c r="D27" s="86"/>
      <c r="E27" s="86"/>
      <c r="F27" s="96"/>
      <c r="G27" s="98"/>
      <c r="H27" s="86"/>
      <c r="I27" s="86"/>
      <c r="J27" s="97"/>
      <c r="K27" s="86"/>
      <c r="T27" s="1"/>
    </row>
    <row r="28" spans="2:20">
      <c r="B28" s="104" t="s">
        <v>245</v>
      </c>
      <c r="C28" s="84"/>
      <c r="D28" s="84"/>
      <c r="E28" s="84"/>
      <c r="F28" s="93"/>
      <c r="G28" s="95"/>
      <c r="H28" s="93">
        <v>12736.772819999998</v>
      </c>
      <c r="I28" s="84"/>
      <c r="J28" s="94">
        <f t="shared" ref="J28:J33" si="3">H28/$H$11</f>
        <v>9.5503330767798822E-2</v>
      </c>
      <c r="K28" s="94">
        <f>H28/'סכום נכסי הקרן'!$C$42</f>
        <v>1.8771286381110861E-3</v>
      </c>
      <c r="T28" s="1"/>
    </row>
    <row r="29" spans="2:20">
      <c r="B29" s="89" t="s">
        <v>2062</v>
      </c>
      <c r="C29" s="86">
        <v>5328</v>
      </c>
      <c r="D29" s="99" t="s">
        <v>177</v>
      </c>
      <c r="E29" s="109">
        <v>43264</v>
      </c>
      <c r="F29" s="96">
        <v>798074.44999999984</v>
      </c>
      <c r="G29" s="98">
        <v>96.790499999999994</v>
      </c>
      <c r="H29" s="96">
        <v>2689.7065899999993</v>
      </c>
      <c r="I29" s="97">
        <v>3.102850566415713E-4</v>
      </c>
      <c r="J29" s="97">
        <f t="shared" si="3"/>
        <v>2.0168055265124704E-2</v>
      </c>
      <c r="K29" s="97">
        <f>H29/'סכום נכסי הקרן'!$C$42</f>
        <v>3.9640537988374931E-4</v>
      </c>
      <c r="T29" s="1"/>
    </row>
    <row r="30" spans="2:20">
      <c r="B30" s="89" t="s">
        <v>2063</v>
      </c>
      <c r="C30" s="86">
        <v>6649</v>
      </c>
      <c r="D30" s="99" t="s">
        <v>177</v>
      </c>
      <c r="E30" s="109">
        <v>43633</v>
      </c>
      <c r="F30" s="96">
        <v>210986.04999999996</v>
      </c>
      <c r="G30" s="98">
        <v>100</v>
      </c>
      <c r="H30" s="96">
        <v>734.65343000000007</v>
      </c>
      <c r="I30" s="97">
        <v>2.0107499085772105E-4</v>
      </c>
      <c r="J30" s="97">
        <f t="shared" si="3"/>
        <v>5.508604928150705E-3</v>
      </c>
      <c r="K30" s="97">
        <f>H30/'סכום נכסי הקרן'!$C$42</f>
        <v>1.0827224541322537E-4</v>
      </c>
      <c r="T30" s="1"/>
    </row>
    <row r="31" spans="2:20">
      <c r="B31" s="89" t="s">
        <v>2064</v>
      </c>
      <c r="C31" s="86">
        <v>7002</v>
      </c>
      <c r="D31" s="99" t="s">
        <v>177</v>
      </c>
      <c r="E31" s="109">
        <v>43616</v>
      </c>
      <c r="F31" s="96">
        <v>2340184.5999999996</v>
      </c>
      <c r="G31" s="98">
        <v>103.7174</v>
      </c>
      <c r="H31" s="96">
        <v>8451.4359600000007</v>
      </c>
      <c r="I31" s="97">
        <v>6.6510956285714294E-4</v>
      </c>
      <c r="J31" s="97">
        <f t="shared" si="3"/>
        <v>6.3370862883204787E-2</v>
      </c>
      <c r="K31" s="97">
        <f>H31/'סכום נכסי הקרן'!$C$42</f>
        <v>1.2455613912471324E-3</v>
      </c>
      <c r="T31" s="1"/>
    </row>
    <row r="32" spans="2:20">
      <c r="B32" s="89" t="s">
        <v>2065</v>
      </c>
      <c r="C32" s="86">
        <v>5343</v>
      </c>
      <c r="D32" s="99" t="s">
        <v>177</v>
      </c>
      <c r="E32" s="109">
        <v>43437</v>
      </c>
      <c r="F32" s="96">
        <v>104231.32</v>
      </c>
      <c r="G32" s="98">
        <v>104.28740000000001</v>
      </c>
      <c r="H32" s="96">
        <v>378.49385999999993</v>
      </c>
      <c r="I32" s="97">
        <v>9.2821449166929739E-7</v>
      </c>
      <c r="J32" s="97">
        <f t="shared" si="3"/>
        <v>2.8380363547350247E-3</v>
      </c>
      <c r="K32" s="97">
        <f>H32/'סכום נכסי הקרן'!$C$42</f>
        <v>5.5781921684240892E-5</v>
      </c>
      <c r="T32" s="1"/>
    </row>
    <row r="33" spans="2:20">
      <c r="B33" s="89" t="s">
        <v>2066</v>
      </c>
      <c r="C33" s="86">
        <v>5299</v>
      </c>
      <c r="D33" s="99" t="s">
        <v>177</v>
      </c>
      <c r="E33" s="109">
        <v>43002</v>
      </c>
      <c r="F33" s="96">
        <v>141527.20999999996</v>
      </c>
      <c r="G33" s="98">
        <v>97.906899999999993</v>
      </c>
      <c r="H33" s="96">
        <v>482.48297999999994</v>
      </c>
      <c r="I33" s="97">
        <v>4.035186666666667E-4</v>
      </c>
      <c r="J33" s="97">
        <f t="shared" si="3"/>
        <v>3.6177713365836157E-3</v>
      </c>
      <c r="K33" s="97">
        <f>H33/'סכום נכסי הקרן'!$C$42</f>
        <v>7.1107699882738307E-5</v>
      </c>
      <c r="T33" s="1"/>
    </row>
    <row r="34" spans="2:20">
      <c r="B34" s="85"/>
      <c r="C34" s="86"/>
      <c r="D34" s="86"/>
      <c r="E34" s="86"/>
      <c r="F34" s="96"/>
      <c r="G34" s="98"/>
      <c r="H34" s="86"/>
      <c r="I34" s="86"/>
      <c r="J34" s="97"/>
      <c r="K34" s="86"/>
      <c r="T34" s="1"/>
    </row>
    <row r="35" spans="2:20">
      <c r="B35" s="104" t="s">
        <v>246</v>
      </c>
      <c r="C35" s="84"/>
      <c r="D35" s="84"/>
      <c r="E35" s="84"/>
      <c r="F35" s="93"/>
      <c r="G35" s="95"/>
      <c r="H35" s="93">
        <v>117047.34887999996</v>
      </c>
      <c r="I35" s="84"/>
      <c r="J35" s="94">
        <f t="shared" ref="J35:J82" si="4">H35/$H$11</f>
        <v>0.87764866607557068</v>
      </c>
      <c r="K35" s="94">
        <f>H35/'סכום נכסי הקרן'!$C$42</f>
        <v>1.7250282603189865E-2</v>
      </c>
      <c r="T35" s="1"/>
    </row>
    <row r="36" spans="2:20">
      <c r="B36" s="89" t="s">
        <v>2067</v>
      </c>
      <c r="C36" s="86">
        <v>5238</v>
      </c>
      <c r="D36" s="99" t="s">
        <v>179</v>
      </c>
      <c r="E36" s="109">
        <v>43325</v>
      </c>
      <c r="F36" s="96">
        <v>1453666.4599999997</v>
      </c>
      <c r="G36" s="98">
        <v>101.77460000000001</v>
      </c>
      <c r="H36" s="96">
        <v>5629.3575899999987</v>
      </c>
      <c r="I36" s="97">
        <v>5.7798814409081858E-4</v>
      </c>
      <c r="J36" s="97">
        <f t="shared" si="4"/>
        <v>4.221025274815169E-2</v>
      </c>
      <c r="K36" s="97">
        <f>H36/'סכום נכסי הקרן'!$C$42</f>
        <v>8.2964723448345249E-4</v>
      </c>
      <c r="T36" s="1"/>
    </row>
    <row r="37" spans="2:20">
      <c r="B37" s="89" t="s">
        <v>2068</v>
      </c>
      <c r="C37" s="86">
        <v>5339</v>
      </c>
      <c r="D37" s="99" t="s">
        <v>177</v>
      </c>
      <c r="E37" s="109">
        <v>43399</v>
      </c>
      <c r="F37" s="96">
        <v>1178826.8399999999</v>
      </c>
      <c r="G37" s="98">
        <v>100.9877</v>
      </c>
      <c r="H37" s="96">
        <v>4145.2169299999996</v>
      </c>
      <c r="I37" s="97">
        <v>3.3560025472964233E-3</v>
      </c>
      <c r="J37" s="97">
        <f t="shared" si="4"/>
        <v>3.1081815556012218E-2</v>
      </c>
      <c r="K37" s="97">
        <f>H37/'סכום נכסי הקרן'!$C$42</f>
        <v>6.1091655794218039E-4</v>
      </c>
      <c r="T37" s="1"/>
    </row>
    <row r="38" spans="2:20">
      <c r="B38" s="89" t="s">
        <v>2069</v>
      </c>
      <c r="C38" s="86">
        <v>5291</v>
      </c>
      <c r="D38" s="99" t="s">
        <v>177</v>
      </c>
      <c r="E38" s="109">
        <v>42908</v>
      </c>
      <c r="F38" s="96">
        <v>297714.51999999996</v>
      </c>
      <c r="G38" s="98">
        <v>101.3019</v>
      </c>
      <c r="H38" s="96">
        <v>1050.1379799999997</v>
      </c>
      <c r="I38" s="97">
        <v>2.8565781697893663E-4</v>
      </c>
      <c r="J38" s="97">
        <f t="shared" si="4"/>
        <v>7.8741825950043205E-3</v>
      </c>
      <c r="K38" s="97">
        <f>H38/'סכום נכסי הקרן'!$C$42</f>
        <v>1.5476793879300163E-4</v>
      </c>
    </row>
    <row r="39" spans="2:20">
      <c r="B39" s="89" t="s">
        <v>2070</v>
      </c>
      <c r="C39" s="86">
        <v>5302</v>
      </c>
      <c r="D39" s="99" t="s">
        <v>177</v>
      </c>
      <c r="E39" s="109">
        <v>43003</v>
      </c>
      <c r="F39" s="96">
        <v>54476.829999999987</v>
      </c>
      <c r="G39" s="98">
        <v>79.671400000000006</v>
      </c>
      <c r="H39" s="96">
        <v>151.12735999999995</v>
      </c>
      <c r="I39" s="97">
        <v>2.421949836442595E-5</v>
      </c>
      <c r="J39" s="97">
        <f t="shared" si="4"/>
        <v>1.1331886384501131E-3</v>
      </c>
      <c r="K39" s="97">
        <f>H39/'סכום נכסי הקרן'!$C$42</f>
        <v>2.2272949315125163E-5</v>
      </c>
    </row>
    <row r="40" spans="2:20">
      <c r="B40" s="89" t="s">
        <v>2071</v>
      </c>
      <c r="C40" s="86">
        <v>5281</v>
      </c>
      <c r="D40" s="99" t="s">
        <v>177</v>
      </c>
      <c r="E40" s="109">
        <v>42642</v>
      </c>
      <c r="F40" s="96">
        <v>23019.13</v>
      </c>
      <c r="G40" s="98">
        <v>81.471299999999999</v>
      </c>
      <c r="H40" s="96">
        <v>65.301389999999998</v>
      </c>
      <c r="I40" s="97">
        <v>9.0009015334879554E-6</v>
      </c>
      <c r="J40" s="97">
        <f t="shared" si="4"/>
        <v>4.8964524506350045E-4</v>
      </c>
      <c r="K40" s="97">
        <f>H40/'סכום נכסי הקרן'!$C$42</f>
        <v>9.6240320063635168E-6</v>
      </c>
    </row>
    <row r="41" spans="2:20">
      <c r="B41" s="89" t="s">
        <v>2072</v>
      </c>
      <c r="C41" s="86">
        <v>6650</v>
      </c>
      <c r="D41" s="99" t="s">
        <v>179</v>
      </c>
      <c r="E41" s="109">
        <v>43637</v>
      </c>
      <c r="F41" s="96">
        <v>210232.74999999997</v>
      </c>
      <c r="G41" s="98">
        <v>80.760800000000003</v>
      </c>
      <c r="H41" s="96">
        <v>646.03439999999989</v>
      </c>
      <c r="I41" s="97">
        <v>1.0511637477702126E-3</v>
      </c>
      <c r="J41" s="97">
        <f t="shared" si="4"/>
        <v>4.8441185112208397E-3</v>
      </c>
      <c r="K41" s="97">
        <f>H41/'סכום נכסי הקרן'!$C$42</f>
        <v>9.5211690636475737E-5</v>
      </c>
    </row>
    <row r="42" spans="2:20">
      <c r="B42" s="89" t="s">
        <v>2073</v>
      </c>
      <c r="C42" s="86">
        <v>6648</v>
      </c>
      <c r="D42" s="99" t="s">
        <v>177</v>
      </c>
      <c r="E42" s="109">
        <v>43698</v>
      </c>
      <c r="F42" s="96">
        <v>729903.79</v>
      </c>
      <c r="G42" s="98">
        <v>86.9221</v>
      </c>
      <c r="H42" s="96">
        <v>2209.1468899999995</v>
      </c>
      <c r="I42" s="97">
        <v>8.9346850436683738E-4</v>
      </c>
      <c r="J42" s="97">
        <f t="shared" si="4"/>
        <v>1.6564705136220218E-2</v>
      </c>
      <c r="K42" s="97">
        <f>H42/'סכום נכסי הקרן'!$C$42</f>
        <v>3.2558113044941952E-4</v>
      </c>
    </row>
    <row r="43" spans="2:20">
      <c r="B43" s="89" t="s">
        <v>2074</v>
      </c>
      <c r="C43" s="86">
        <v>6665</v>
      </c>
      <c r="D43" s="99" t="s">
        <v>177</v>
      </c>
      <c r="E43" s="109">
        <v>43578</v>
      </c>
      <c r="F43" s="96">
        <v>777532.59999999986</v>
      </c>
      <c r="G43" s="98">
        <v>98.304199999999994</v>
      </c>
      <c r="H43" s="96">
        <v>2661.4569499999998</v>
      </c>
      <c r="I43" s="97">
        <v>1.9779504174573053E-3</v>
      </c>
      <c r="J43" s="97">
        <f t="shared" si="4"/>
        <v>1.9956232792421515E-2</v>
      </c>
      <c r="K43" s="97">
        <f>H43/'סכום נכסי הקרן'!$C$42</f>
        <v>3.9224198551299791E-4</v>
      </c>
    </row>
    <row r="44" spans="2:20">
      <c r="B44" s="89" t="s">
        <v>2075</v>
      </c>
      <c r="C44" s="86">
        <v>5237</v>
      </c>
      <c r="D44" s="99" t="s">
        <v>177</v>
      </c>
      <c r="E44" s="109">
        <v>43273</v>
      </c>
      <c r="F44" s="96">
        <v>2422683.4399999995</v>
      </c>
      <c r="G44" s="98">
        <v>92.117699999999999</v>
      </c>
      <c r="H44" s="96">
        <v>7770.8499799999981</v>
      </c>
      <c r="I44" s="97">
        <v>2.8011843750000002E-3</v>
      </c>
      <c r="J44" s="97">
        <f t="shared" si="4"/>
        <v>5.8267668464772285E-2</v>
      </c>
      <c r="K44" s="97">
        <f>H44/'סכום נכסי הקרן'!$C$42</f>
        <v>1.1452575347043804E-3</v>
      </c>
    </row>
    <row r="45" spans="2:20">
      <c r="B45" s="89" t="s">
        <v>2076</v>
      </c>
      <c r="C45" s="86">
        <v>5290</v>
      </c>
      <c r="D45" s="99" t="s">
        <v>177</v>
      </c>
      <c r="E45" s="109">
        <v>42779</v>
      </c>
      <c r="F45" s="96">
        <v>249683.48999999996</v>
      </c>
      <c r="G45" s="98">
        <v>82.819400000000002</v>
      </c>
      <c r="H45" s="96">
        <v>720.03013999999985</v>
      </c>
      <c r="I45" s="97">
        <v>9.1036991462015434E-5</v>
      </c>
      <c r="J45" s="97">
        <f t="shared" si="4"/>
        <v>5.3989560460107576E-3</v>
      </c>
      <c r="K45" s="97">
        <f>H45/'סכום נכסי הקרן'!$C$42</f>
        <v>1.0611708438222223E-4</v>
      </c>
    </row>
    <row r="46" spans="2:20">
      <c r="B46" s="89" t="s">
        <v>2077</v>
      </c>
      <c r="C46" s="86">
        <v>5315</v>
      </c>
      <c r="D46" s="99" t="s">
        <v>185</v>
      </c>
      <c r="E46" s="109">
        <v>43129</v>
      </c>
      <c r="F46" s="96">
        <v>7968799.5199999986</v>
      </c>
      <c r="G46" s="98">
        <v>92.432199999999995</v>
      </c>
      <c r="H46" s="96">
        <v>3753.5794299999993</v>
      </c>
      <c r="I46" s="97">
        <v>1.68650135157953E-3</v>
      </c>
      <c r="J46" s="97">
        <f t="shared" si="4"/>
        <v>2.8145225084300101E-2</v>
      </c>
      <c r="K46" s="97">
        <f>H46/'סכום נכסי הקרן'!$C$42</f>
        <v>5.5319754407597943E-4</v>
      </c>
    </row>
    <row r="47" spans="2:20">
      <c r="B47" s="89" t="s">
        <v>2078</v>
      </c>
      <c r="C47" s="86">
        <v>5294</v>
      </c>
      <c r="D47" s="99" t="s">
        <v>180</v>
      </c>
      <c r="E47" s="109">
        <v>43002</v>
      </c>
      <c r="F47" s="96">
        <v>485198.73999999993</v>
      </c>
      <c r="G47" s="98">
        <v>104.6078</v>
      </c>
      <c r="H47" s="96">
        <v>2172.3385199999993</v>
      </c>
      <c r="I47" s="97">
        <v>1.4929191816591336E-3</v>
      </c>
      <c r="J47" s="97">
        <f t="shared" si="4"/>
        <v>1.6288707284581254E-2</v>
      </c>
      <c r="K47" s="97">
        <f>H47/'סכום נכסי הקרן'!$C$42</f>
        <v>3.2015636183450836E-4</v>
      </c>
    </row>
    <row r="48" spans="2:20">
      <c r="B48" s="89" t="s">
        <v>2079</v>
      </c>
      <c r="C48" s="86">
        <v>6657</v>
      </c>
      <c r="D48" s="99" t="s">
        <v>177</v>
      </c>
      <c r="E48" s="109">
        <v>43558</v>
      </c>
      <c r="F48" s="96">
        <v>166597.28999999998</v>
      </c>
      <c r="G48" s="98">
        <v>104.79949999999999</v>
      </c>
      <c r="H48" s="96">
        <v>607.93326999999988</v>
      </c>
      <c r="I48" s="97">
        <v>1.9733452687858116E-2</v>
      </c>
      <c r="J48" s="97">
        <f t="shared" si="4"/>
        <v>4.5584272397785879E-3</v>
      </c>
      <c r="K48" s="97">
        <f>H48/'סכום נכסי הקרן'!$C$42</f>
        <v>8.9596396772154968E-5</v>
      </c>
    </row>
    <row r="49" spans="2:11">
      <c r="B49" s="89" t="s">
        <v>2080</v>
      </c>
      <c r="C49" s="86">
        <v>7009</v>
      </c>
      <c r="D49" s="99" t="s">
        <v>177</v>
      </c>
      <c r="E49" s="109">
        <v>43686</v>
      </c>
      <c r="F49" s="96">
        <v>179515.95999999996</v>
      </c>
      <c r="G49" s="98">
        <v>100</v>
      </c>
      <c r="H49" s="96">
        <v>625.07456999999988</v>
      </c>
      <c r="I49" s="97">
        <v>1.9733452687858116E-2</v>
      </c>
      <c r="J49" s="97">
        <f t="shared" si="4"/>
        <v>4.6869567556006402E-3</v>
      </c>
      <c r="K49" s="97">
        <f>H49/'סכום נכסי הקרן'!$C$42</f>
        <v>9.2122658767966687E-5</v>
      </c>
    </row>
    <row r="50" spans="2:11">
      <c r="B50" s="89" t="s">
        <v>2081</v>
      </c>
      <c r="C50" s="86">
        <v>5239</v>
      </c>
      <c r="D50" s="99" t="s">
        <v>177</v>
      </c>
      <c r="E50" s="109">
        <v>43223</v>
      </c>
      <c r="F50" s="96">
        <v>11115.77</v>
      </c>
      <c r="G50" s="98">
        <v>71.604699999999994</v>
      </c>
      <c r="H50" s="96">
        <v>27.714699999999997</v>
      </c>
      <c r="I50" s="97">
        <v>7.9909814814814826E-6</v>
      </c>
      <c r="J50" s="97">
        <f t="shared" si="4"/>
        <v>2.0781136624138313E-4</v>
      </c>
      <c r="K50" s="97">
        <f>H50/'סכום נכסי הקרן'!$C$42</f>
        <v>4.0845556250297725E-6</v>
      </c>
    </row>
    <row r="51" spans="2:11">
      <c r="B51" s="89" t="s">
        <v>2082</v>
      </c>
      <c r="C51" s="86">
        <v>5297</v>
      </c>
      <c r="D51" s="99" t="s">
        <v>177</v>
      </c>
      <c r="E51" s="109">
        <v>42916</v>
      </c>
      <c r="F51" s="96">
        <v>306039.88999999996</v>
      </c>
      <c r="G51" s="98">
        <v>103.61969999999999</v>
      </c>
      <c r="H51" s="96">
        <v>1104.2035199999998</v>
      </c>
      <c r="I51" s="97">
        <v>2.2192092587253946E-4</v>
      </c>
      <c r="J51" s="97">
        <f t="shared" si="4"/>
        <v>8.2795787830914416E-3</v>
      </c>
      <c r="K51" s="97">
        <f>H51/'סכום נכסי הקרן'!$C$42</f>
        <v>1.6273604617021562E-4</v>
      </c>
    </row>
    <row r="52" spans="2:11">
      <c r="B52" s="89" t="s">
        <v>2083</v>
      </c>
      <c r="C52" s="86">
        <v>5313</v>
      </c>
      <c r="D52" s="99" t="s">
        <v>177</v>
      </c>
      <c r="E52" s="109">
        <v>43098</v>
      </c>
      <c r="F52" s="96">
        <v>11551.719999999998</v>
      </c>
      <c r="G52" s="98">
        <v>77.391099999999994</v>
      </c>
      <c r="H52" s="96">
        <v>31.129079999999995</v>
      </c>
      <c r="I52" s="97">
        <v>5.7535054855843579E-5</v>
      </c>
      <c r="J52" s="97">
        <f t="shared" si="4"/>
        <v>2.3341319388762332E-4</v>
      </c>
      <c r="K52" s="97">
        <f>H52/'סכום נכסי הקרן'!$C$42</f>
        <v>4.5877624082527245E-6</v>
      </c>
    </row>
    <row r="53" spans="2:11">
      <c r="B53" s="89" t="s">
        <v>2084</v>
      </c>
      <c r="C53" s="86">
        <v>5326</v>
      </c>
      <c r="D53" s="99" t="s">
        <v>180</v>
      </c>
      <c r="E53" s="109">
        <v>43234</v>
      </c>
      <c r="F53" s="96">
        <v>1136426.2399999998</v>
      </c>
      <c r="G53" s="98">
        <v>99.663499999999999</v>
      </c>
      <c r="H53" s="96">
        <v>4847.5372399999997</v>
      </c>
      <c r="I53" s="97">
        <v>2.4976386575837079E-3</v>
      </c>
      <c r="J53" s="97">
        <f t="shared" si="4"/>
        <v>3.6347979113985844E-2</v>
      </c>
      <c r="K53" s="97">
        <f>H53/'סכום נכסי הקרן'!$C$42</f>
        <v>7.1442359113334437E-4</v>
      </c>
    </row>
    <row r="54" spans="2:11">
      <c r="B54" s="89" t="s">
        <v>2085</v>
      </c>
      <c r="C54" s="86">
        <v>5336</v>
      </c>
      <c r="D54" s="99" t="s">
        <v>179</v>
      </c>
      <c r="E54" s="109">
        <v>43363</v>
      </c>
      <c r="F54" s="96">
        <v>21976.419999999995</v>
      </c>
      <c r="G54" s="98">
        <v>94.150499999999994</v>
      </c>
      <c r="H54" s="96">
        <v>78.728909999999985</v>
      </c>
      <c r="I54" s="97">
        <v>1.3337671611922188E-4</v>
      </c>
      <c r="J54" s="97">
        <f t="shared" si="4"/>
        <v>5.9032796132719783E-4</v>
      </c>
      <c r="K54" s="97">
        <f>H54/'סכום נכסי הקרן'!$C$42</f>
        <v>1.1602962045158804E-5</v>
      </c>
    </row>
    <row r="55" spans="2:11">
      <c r="B55" s="89" t="s">
        <v>2086</v>
      </c>
      <c r="C55" s="86">
        <v>5309</v>
      </c>
      <c r="D55" s="99" t="s">
        <v>177</v>
      </c>
      <c r="E55" s="109">
        <v>43125</v>
      </c>
      <c r="F55" s="96">
        <v>938617.74999999988</v>
      </c>
      <c r="G55" s="98">
        <v>101.50790000000001</v>
      </c>
      <c r="H55" s="96">
        <v>3317.5491799999991</v>
      </c>
      <c r="I55" s="97">
        <v>2.8077544136552598E-3</v>
      </c>
      <c r="J55" s="97">
        <f t="shared" si="4"/>
        <v>2.4875767288434662E-2</v>
      </c>
      <c r="K55" s="97">
        <f>H55/'סכום נכסי הקרן'!$C$42</f>
        <v>4.8893598575780754E-4</v>
      </c>
    </row>
    <row r="56" spans="2:11">
      <c r="B56" s="89" t="s">
        <v>2087</v>
      </c>
      <c r="C56" s="86">
        <v>5321</v>
      </c>
      <c r="D56" s="99" t="s">
        <v>177</v>
      </c>
      <c r="E56" s="109">
        <v>43201</v>
      </c>
      <c r="F56" s="96">
        <v>91912.27</v>
      </c>
      <c r="G56" s="98">
        <v>106.7396</v>
      </c>
      <c r="H56" s="96">
        <v>341.60784999999993</v>
      </c>
      <c r="I56" s="97">
        <v>2.4894980769230769E-5</v>
      </c>
      <c r="J56" s="97">
        <f t="shared" si="4"/>
        <v>2.5614563400390934E-3</v>
      </c>
      <c r="K56" s="97">
        <f>H56/'סכום נכסי הקרן'!$C$42</f>
        <v>5.0345710589392151E-5</v>
      </c>
    </row>
    <row r="57" spans="2:11">
      <c r="B57" s="89" t="s">
        <v>2088</v>
      </c>
      <c r="C57" s="86">
        <v>7012</v>
      </c>
      <c r="D57" s="99" t="s">
        <v>179</v>
      </c>
      <c r="E57" s="109">
        <v>43721</v>
      </c>
      <c r="F57" s="96">
        <v>501.65999999999991</v>
      </c>
      <c r="G57" s="98">
        <v>100</v>
      </c>
      <c r="H57" s="96">
        <v>1.9088199999999997</v>
      </c>
      <c r="I57" s="97">
        <v>3.0024770559216253E-5</v>
      </c>
      <c r="J57" s="97">
        <f t="shared" si="4"/>
        <v>1.4312783183973736E-5</v>
      </c>
      <c r="K57" s="97">
        <f>H57/'סכום נכסי הקרן'!$C$42</f>
        <v>2.8131935284052616E-7</v>
      </c>
    </row>
    <row r="58" spans="2:11">
      <c r="B58" s="89" t="s">
        <v>2089</v>
      </c>
      <c r="C58" s="86">
        <v>6653</v>
      </c>
      <c r="D58" s="99" t="s">
        <v>177</v>
      </c>
      <c r="E58" s="109">
        <v>43516</v>
      </c>
      <c r="F58" s="96">
        <v>7472746.7699999996</v>
      </c>
      <c r="G58" s="98">
        <v>95.781000000000006</v>
      </c>
      <c r="H58" s="96">
        <v>24922.316079999997</v>
      </c>
      <c r="I58" s="97">
        <v>8.03894627996789E-4</v>
      </c>
      <c r="J58" s="97">
        <f t="shared" si="4"/>
        <v>0.18687341210564762</v>
      </c>
      <c r="K58" s="97">
        <f>H58/'סכום נכסי הקרן'!$C$42</f>
        <v>3.6730177968130251E-3</v>
      </c>
    </row>
    <row r="59" spans="2:11">
      <c r="B59" s="89" t="s">
        <v>2090</v>
      </c>
      <c r="C59" s="86">
        <v>7001</v>
      </c>
      <c r="D59" s="99" t="s">
        <v>179</v>
      </c>
      <c r="E59" s="109">
        <v>43612</v>
      </c>
      <c r="F59" s="96">
        <v>101657.26999999997</v>
      </c>
      <c r="G59" s="98">
        <v>100</v>
      </c>
      <c r="H59" s="96">
        <v>386.80590999999993</v>
      </c>
      <c r="I59" s="97">
        <v>2.7775211166666666E-3</v>
      </c>
      <c r="J59" s="97">
        <f t="shared" si="4"/>
        <v>2.9003620687700561E-3</v>
      </c>
      <c r="K59" s="97">
        <f>H59/'סכום נכסי הקרן'!$C$42</f>
        <v>5.7006940558088664E-5</v>
      </c>
    </row>
    <row r="60" spans="2:11">
      <c r="B60" s="89" t="s">
        <v>2091</v>
      </c>
      <c r="C60" s="86">
        <v>7011</v>
      </c>
      <c r="D60" s="99" t="s">
        <v>179</v>
      </c>
      <c r="E60" s="109">
        <v>43698</v>
      </c>
      <c r="F60" s="96">
        <v>381633.73999999993</v>
      </c>
      <c r="G60" s="98">
        <v>100</v>
      </c>
      <c r="H60" s="96">
        <v>1452.1163799999997</v>
      </c>
      <c r="I60" s="97">
        <v>4.892740216666666E-3</v>
      </c>
      <c r="J60" s="97">
        <f t="shared" si="4"/>
        <v>1.0888311577224053E-2</v>
      </c>
      <c r="K60" s="97">
        <f>H60/'סכום נכסי הקרן'!$C$42</f>
        <v>2.140109807476491E-4</v>
      </c>
    </row>
    <row r="61" spans="2:11">
      <c r="B61" s="89" t="s">
        <v>2092</v>
      </c>
      <c r="C61" s="86">
        <v>5303</v>
      </c>
      <c r="D61" s="99" t="s">
        <v>179</v>
      </c>
      <c r="E61" s="109">
        <v>43034</v>
      </c>
      <c r="F61" s="96">
        <v>1254022.1399999997</v>
      </c>
      <c r="G61" s="98">
        <v>99.294300000000007</v>
      </c>
      <c r="H61" s="96">
        <v>4737.8813599999994</v>
      </c>
      <c r="I61" s="97">
        <v>2.7263849710982657E-3</v>
      </c>
      <c r="J61" s="97">
        <f t="shared" si="4"/>
        <v>3.5525753427285242E-2</v>
      </c>
      <c r="K61" s="97">
        <f>H61/'סכום נכסי הקרן'!$C$42</f>
        <v>6.9826265338292345E-4</v>
      </c>
    </row>
    <row r="62" spans="2:11">
      <c r="B62" s="89" t="s">
        <v>2093</v>
      </c>
      <c r="C62" s="86">
        <v>6644</v>
      </c>
      <c r="D62" s="99" t="s">
        <v>177</v>
      </c>
      <c r="E62" s="109">
        <v>43444</v>
      </c>
      <c r="F62" s="96">
        <v>11981.499999999998</v>
      </c>
      <c r="G62" s="98">
        <v>103.37130000000001</v>
      </c>
      <c r="H62" s="96">
        <v>43.126059999999988</v>
      </c>
      <c r="I62" s="97">
        <v>7.6149352941176467E-5</v>
      </c>
      <c r="J62" s="97">
        <f t="shared" si="4"/>
        <v>3.2336938336723336E-4</v>
      </c>
      <c r="K62" s="97">
        <f>H62/'סכום נכסי הקרן'!$C$42</f>
        <v>6.3558613644878508E-6</v>
      </c>
    </row>
    <row r="63" spans="2:11">
      <c r="B63" s="89" t="s">
        <v>2094</v>
      </c>
      <c r="C63" s="86">
        <v>6885</v>
      </c>
      <c r="D63" s="99" t="s">
        <v>179</v>
      </c>
      <c r="E63" s="109">
        <v>43608</v>
      </c>
      <c r="F63" s="96">
        <v>124988.44999999998</v>
      </c>
      <c r="G63" s="98">
        <v>107.617</v>
      </c>
      <c r="H63" s="96">
        <v>511.80605999999995</v>
      </c>
      <c r="I63" s="97">
        <v>4.1662816666666663E-3</v>
      </c>
      <c r="J63" s="97">
        <f t="shared" si="4"/>
        <v>3.8376427159312314E-3</v>
      </c>
      <c r="K63" s="97">
        <f>H63/'סכום נכסי הקרן'!$C$42</f>
        <v>7.5429296412998353E-5</v>
      </c>
    </row>
    <row r="64" spans="2:11">
      <c r="B64" s="89" t="s">
        <v>2095</v>
      </c>
      <c r="C64" s="86">
        <v>5317</v>
      </c>
      <c r="D64" s="99" t="s">
        <v>177</v>
      </c>
      <c r="E64" s="109">
        <v>43264</v>
      </c>
      <c r="F64" s="96">
        <v>240698.23999999996</v>
      </c>
      <c r="G64" s="98">
        <v>77.010300000000001</v>
      </c>
      <c r="H64" s="96">
        <v>645.43200999999988</v>
      </c>
      <c r="I64" s="97">
        <v>1.5519223106629611E-3</v>
      </c>
      <c r="J64" s="97">
        <f t="shared" si="4"/>
        <v>4.8396016487287268E-3</v>
      </c>
      <c r="K64" s="97">
        <f>H64/'סכום נכסי הקרן'!$C$42</f>
        <v>9.512291119946354E-5</v>
      </c>
    </row>
    <row r="65" spans="2:11">
      <c r="B65" s="89" t="s">
        <v>2096</v>
      </c>
      <c r="C65" s="86">
        <v>5298</v>
      </c>
      <c r="D65" s="99" t="s">
        <v>177</v>
      </c>
      <c r="E65" s="109">
        <v>43188</v>
      </c>
      <c r="F65" s="96">
        <v>49.819999999999993</v>
      </c>
      <c r="G65" s="98">
        <v>100</v>
      </c>
      <c r="H65" s="96">
        <v>0.17346999999999996</v>
      </c>
      <c r="I65" s="97">
        <v>1.0531581372465538E-3</v>
      </c>
      <c r="J65" s="97">
        <f t="shared" si="4"/>
        <v>1.3007190300415566E-6</v>
      </c>
      <c r="K65" s="97">
        <f>H65/'סכום נכסי הקרן'!$C$42</f>
        <v>2.5565777882275997E-8</v>
      </c>
    </row>
    <row r="66" spans="2:11">
      <c r="B66" s="89" t="s">
        <v>2097</v>
      </c>
      <c r="C66" s="86">
        <v>6651</v>
      </c>
      <c r="D66" s="99" t="s">
        <v>179</v>
      </c>
      <c r="E66" s="109">
        <v>43503</v>
      </c>
      <c r="F66" s="96">
        <v>1167920.7199999997</v>
      </c>
      <c r="G66" s="98">
        <v>100.54259999999999</v>
      </c>
      <c r="H66" s="96">
        <v>4468.0511599999991</v>
      </c>
      <c r="I66" s="97">
        <v>1.9645428401402567E-2</v>
      </c>
      <c r="J66" s="97">
        <f t="shared" si="4"/>
        <v>3.3502502859348887E-2</v>
      </c>
      <c r="K66" s="97">
        <f>H66/'סכום נכסי הקרן'!$C$42</f>
        <v>6.5849543738517099E-4</v>
      </c>
    </row>
    <row r="67" spans="2:11">
      <c r="B67" s="89" t="s">
        <v>2098</v>
      </c>
      <c r="C67" s="86">
        <v>5316</v>
      </c>
      <c r="D67" s="99" t="s">
        <v>177</v>
      </c>
      <c r="E67" s="109">
        <v>43175</v>
      </c>
      <c r="F67" s="96">
        <v>3337304.2499999995</v>
      </c>
      <c r="G67" s="98">
        <v>99.443700000000007</v>
      </c>
      <c r="H67" s="96">
        <v>11555.848609999997</v>
      </c>
      <c r="I67" s="97">
        <v>5.7478611111111107E-4</v>
      </c>
      <c r="J67" s="97">
        <f t="shared" si="4"/>
        <v>8.6648482131240379E-2</v>
      </c>
      <c r="K67" s="97">
        <f>H67/'סכום נכסי הקרן'!$C$42</f>
        <v>1.7030855986883485E-3</v>
      </c>
    </row>
    <row r="68" spans="2:11">
      <c r="B68" s="89" t="s">
        <v>2099</v>
      </c>
      <c r="C68" s="86">
        <v>5331</v>
      </c>
      <c r="D68" s="99" t="s">
        <v>177</v>
      </c>
      <c r="E68" s="109">
        <v>43455</v>
      </c>
      <c r="F68" s="96">
        <v>121110.33999999998</v>
      </c>
      <c r="G68" s="98">
        <v>107.8549</v>
      </c>
      <c r="H68" s="96">
        <v>454.83078999999992</v>
      </c>
      <c r="I68" s="97">
        <v>8.7994218571428562E-4</v>
      </c>
      <c r="J68" s="97">
        <f t="shared" si="4"/>
        <v>3.4104286850858067E-3</v>
      </c>
      <c r="K68" s="97">
        <f>H68/'סכום נכסי הקרן'!$C$42</f>
        <v>6.7032356898369288E-5</v>
      </c>
    </row>
    <row r="69" spans="2:11">
      <c r="B69" s="89" t="s">
        <v>2100</v>
      </c>
      <c r="C69" s="86">
        <v>7010</v>
      </c>
      <c r="D69" s="99" t="s">
        <v>179</v>
      </c>
      <c r="E69" s="109">
        <v>43693</v>
      </c>
      <c r="F69" s="96">
        <v>4994.7599999999993</v>
      </c>
      <c r="G69" s="98">
        <v>100</v>
      </c>
      <c r="H69" s="96">
        <v>19.005059999999997</v>
      </c>
      <c r="I69" s="97">
        <v>8.7453306666666661E-5</v>
      </c>
      <c r="J69" s="97">
        <f t="shared" si="4"/>
        <v>1.4250442848378155E-4</v>
      </c>
      <c r="K69" s="97">
        <f>H69/'סכום נכסי הקרן'!$C$42</f>
        <v>2.8009404657827193E-6</v>
      </c>
    </row>
    <row r="70" spans="2:11">
      <c r="B70" s="89" t="s">
        <v>2101</v>
      </c>
      <c r="C70" s="86">
        <v>5320</v>
      </c>
      <c r="D70" s="99" t="s">
        <v>177</v>
      </c>
      <c r="E70" s="109">
        <v>43448</v>
      </c>
      <c r="F70" s="96">
        <v>13777.819999999998</v>
      </c>
      <c r="G70" s="98">
        <v>59.203499999999998</v>
      </c>
      <c r="H70" s="96">
        <v>28.402499999999996</v>
      </c>
      <c r="I70" s="97">
        <v>9.3115338639777672E-4</v>
      </c>
      <c r="J70" s="97">
        <f t="shared" si="4"/>
        <v>2.1296865308557855E-4</v>
      </c>
      <c r="K70" s="97">
        <f>H70/'סכום נכסי הקרן'!$C$42</f>
        <v>4.1859226742453684E-6</v>
      </c>
    </row>
    <row r="71" spans="2:11">
      <c r="B71" s="89" t="s">
        <v>2102</v>
      </c>
      <c r="C71" s="86">
        <v>7013</v>
      </c>
      <c r="D71" s="99" t="s">
        <v>179</v>
      </c>
      <c r="E71" s="109">
        <v>43733</v>
      </c>
      <c r="F71" s="96">
        <v>330577.53999999992</v>
      </c>
      <c r="G71" s="98">
        <v>100</v>
      </c>
      <c r="H71" s="96">
        <v>1257.8475399999998</v>
      </c>
      <c r="I71" s="97">
        <v>1.9706559813868103E-3</v>
      </c>
      <c r="J71" s="97">
        <f t="shared" si="4"/>
        <v>9.4316379326048194E-3</v>
      </c>
      <c r="K71" s="97">
        <f>H71/'סכום נכסי הקרן'!$C$42</f>
        <v>1.853798974889449E-4</v>
      </c>
    </row>
    <row r="72" spans="2:11">
      <c r="B72" s="89" t="s">
        <v>2103</v>
      </c>
      <c r="C72" s="86">
        <v>5287</v>
      </c>
      <c r="D72" s="99" t="s">
        <v>179</v>
      </c>
      <c r="E72" s="109">
        <v>42809</v>
      </c>
      <c r="F72" s="96">
        <v>78227.14999999998</v>
      </c>
      <c r="G72" s="98">
        <v>97.441500000000005</v>
      </c>
      <c r="H72" s="96">
        <v>290.03882999999996</v>
      </c>
      <c r="I72" s="97">
        <v>5.0694447489960857E-5</v>
      </c>
      <c r="J72" s="97">
        <f t="shared" si="4"/>
        <v>2.1747796485385826E-3</v>
      </c>
      <c r="K72" s="97">
        <f>H72/'סכום נכסי הקרן'!$C$42</f>
        <v>4.2745537009368815E-5</v>
      </c>
    </row>
    <row r="73" spans="2:11">
      <c r="B73" s="89" t="s">
        <v>2104</v>
      </c>
      <c r="C73" s="86">
        <v>5335</v>
      </c>
      <c r="D73" s="99" t="s">
        <v>177</v>
      </c>
      <c r="E73" s="109">
        <v>43355</v>
      </c>
      <c r="F73" s="96">
        <v>163497.80999999997</v>
      </c>
      <c r="G73" s="98">
        <v>103.0442</v>
      </c>
      <c r="H73" s="96">
        <v>586.62997999999993</v>
      </c>
      <c r="I73" s="97">
        <v>4.5626631621070328E-4</v>
      </c>
      <c r="J73" s="97">
        <f t="shared" si="4"/>
        <v>4.3986901399602112E-3</v>
      </c>
      <c r="K73" s="97">
        <f>H73/'סכום נכסי הקרן'!$C$42</f>
        <v>8.6456746225652926E-5</v>
      </c>
    </row>
    <row r="74" spans="2:11">
      <c r="B74" s="89" t="s">
        <v>2105</v>
      </c>
      <c r="C74" s="86">
        <v>5304</v>
      </c>
      <c r="D74" s="99" t="s">
        <v>179</v>
      </c>
      <c r="E74" s="109">
        <v>43080</v>
      </c>
      <c r="F74" s="96">
        <v>1222568.7299999997</v>
      </c>
      <c r="G74" s="98">
        <v>92.688999999999993</v>
      </c>
      <c r="H74" s="96">
        <v>4311.7755099999995</v>
      </c>
      <c r="I74" s="97">
        <v>4.7166459999999999E-4</v>
      </c>
      <c r="J74" s="97">
        <f t="shared" si="4"/>
        <v>3.2330711126558706E-2</v>
      </c>
      <c r="K74" s="97">
        <f>H74/'סכום נכסי הקרן'!$C$42</f>
        <v>6.3546373993714949E-4</v>
      </c>
    </row>
    <row r="75" spans="2:11">
      <c r="B75" s="89" t="s">
        <v>2106</v>
      </c>
      <c r="C75" s="86">
        <v>5284</v>
      </c>
      <c r="D75" s="99" t="s">
        <v>179</v>
      </c>
      <c r="E75" s="109">
        <v>42662</v>
      </c>
      <c r="F75" s="96">
        <v>12127.53</v>
      </c>
      <c r="G75" s="98">
        <v>90.965800000000002</v>
      </c>
      <c r="H75" s="96">
        <v>41.97641999999999</v>
      </c>
      <c r="I75" s="97">
        <v>1.9910528333333335E-5</v>
      </c>
      <c r="J75" s="97">
        <f t="shared" si="4"/>
        <v>3.1474911112594104E-4</v>
      </c>
      <c r="K75" s="97">
        <f>H75/'סכום נכסי הקרן'!$C$42</f>
        <v>6.1864289503264414E-6</v>
      </c>
    </row>
    <row r="76" spans="2:11">
      <c r="B76" s="89" t="s">
        <v>2107</v>
      </c>
      <c r="C76" s="86">
        <v>6646</v>
      </c>
      <c r="D76" s="99" t="s">
        <v>179</v>
      </c>
      <c r="E76" s="109">
        <v>43460</v>
      </c>
      <c r="F76" s="96">
        <v>2494813.8099999996</v>
      </c>
      <c r="G76" s="98">
        <v>98.833799999999997</v>
      </c>
      <c r="H76" s="96">
        <v>9382.0618999999988</v>
      </c>
      <c r="I76" s="97">
        <v>2.6848752148583509E-3</v>
      </c>
      <c r="J76" s="97">
        <f t="shared" si="4"/>
        <v>7.0348915976006482E-2</v>
      </c>
      <c r="K76" s="97">
        <f>H76/'סכום נכסי הקרן'!$C$42</f>
        <v>1.3827158045377548E-3</v>
      </c>
    </row>
    <row r="77" spans="2:11">
      <c r="B77" s="89" t="s">
        <v>2108</v>
      </c>
      <c r="C77" s="86">
        <v>6647</v>
      </c>
      <c r="D77" s="99" t="s">
        <v>177</v>
      </c>
      <c r="E77" s="109">
        <v>43510</v>
      </c>
      <c r="F77" s="96">
        <v>1568238.4999999998</v>
      </c>
      <c r="G77" s="98">
        <v>96.7714</v>
      </c>
      <c r="H77" s="96">
        <v>5284.3053099999988</v>
      </c>
      <c r="I77" s="97">
        <v>3.9667720199121906E-4</v>
      </c>
      <c r="J77" s="97">
        <f t="shared" si="4"/>
        <v>3.9622969258469171E-2</v>
      </c>
      <c r="K77" s="97">
        <f>H77/'סכום נכסי הקרן'!$C$42</f>
        <v>7.7879388838180438E-4</v>
      </c>
    </row>
    <row r="78" spans="2:11">
      <c r="B78" s="89" t="s">
        <v>2109</v>
      </c>
      <c r="C78" s="86">
        <v>6642</v>
      </c>
      <c r="D78" s="99" t="s">
        <v>177</v>
      </c>
      <c r="E78" s="109">
        <v>43465</v>
      </c>
      <c r="F78" s="96">
        <v>36181.689999999995</v>
      </c>
      <c r="G78" s="98">
        <v>97.357900000000001</v>
      </c>
      <c r="H78" s="96">
        <v>122.65601999999997</v>
      </c>
      <c r="I78" s="97">
        <v>4.4589675000000003E-5</v>
      </c>
      <c r="J78" s="97">
        <f t="shared" si="4"/>
        <v>9.1970380678594427E-4</v>
      </c>
      <c r="K78" s="97">
        <f>H78/'סכום נכסי הקרן'!$C$42</f>
        <v>1.8076881093238037E-5</v>
      </c>
    </row>
    <row r="79" spans="2:11">
      <c r="B79" s="89" t="s">
        <v>2110</v>
      </c>
      <c r="C79" s="86">
        <v>5337</v>
      </c>
      <c r="D79" s="99" t="s">
        <v>177</v>
      </c>
      <c r="E79" s="109">
        <v>43490</v>
      </c>
      <c r="F79" s="96">
        <v>855523.1599999998</v>
      </c>
      <c r="G79" s="98">
        <v>95.471999999999994</v>
      </c>
      <c r="H79" s="96">
        <v>2844.0456200000003</v>
      </c>
      <c r="I79" s="97">
        <v>6.4528280888888887E-4</v>
      </c>
      <c r="J79" s="97">
        <f t="shared" si="4"/>
        <v>2.1325325763765137E-2</v>
      </c>
      <c r="K79" s="97">
        <f>H79/'סכום נכסי הקרן'!$C$42</f>
        <v>4.1915166085190492E-4</v>
      </c>
    </row>
    <row r="80" spans="2:11">
      <c r="B80" s="89" t="s">
        <v>2111</v>
      </c>
      <c r="C80" s="86">
        <v>7005</v>
      </c>
      <c r="D80" s="99" t="s">
        <v>177</v>
      </c>
      <c r="E80" s="109">
        <v>43636</v>
      </c>
      <c r="F80" s="96">
        <v>125017.91999999998</v>
      </c>
      <c r="G80" s="98">
        <v>93.400199999999998</v>
      </c>
      <c r="H80" s="96">
        <v>406.58265999999992</v>
      </c>
      <c r="I80" s="97">
        <v>8.4045659764705885E-4</v>
      </c>
      <c r="J80" s="97">
        <f t="shared" si="4"/>
        <v>3.0486528111311234E-3</v>
      </c>
      <c r="K80" s="97">
        <f>H80/'סכום נכסי הקרן'!$C$42</f>
        <v>5.992161166971201E-5</v>
      </c>
    </row>
    <row r="81" spans="2:11">
      <c r="B81" s="89" t="s">
        <v>2112</v>
      </c>
      <c r="C81" s="86">
        <v>5286</v>
      </c>
      <c r="D81" s="99" t="s">
        <v>177</v>
      </c>
      <c r="E81" s="109">
        <v>42727</v>
      </c>
      <c r="F81" s="96">
        <v>54415.579999999987</v>
      </c>
      <c r="G81" s="98">
        <v>107.5107</v>
      </c>
      <c r="H81" s="96">
        <v>203.70595</v>
      </c>
      <c r="I81" s="97">
        <v>2.8663931159005184E-5</v>
      </c>
      <c r="J81" s="97">
        <f t="shared" si="4"/>
        <v>1.5274353242502672E-3</v>
      </c>
      <c r="K81" s="97">
        <f>H81/'סכום נכסי הקרן'!$C$42</f>
        <v>3.0021911979005137E-5</v>
      </c>
    </row>
    <row r="82" spans="2:11">
      <c r="B82" s="89" t="s">
        <v>2113</v>
      </c>
      <c r="C82" s="86">
        <v>6658</v>
      </c>
      <c r="D82" s="99" t="s">
        <v>177</v>
      </c>
      <c r="E82" s="109">
        <v>43633</v>
      </c>
      <c r="F82" s="96">
        <v>335266.22999999992</v>
      </c>
      <c r="G82" s="98">
        <v>96.964699999999993</v>
      </c>
      <c r="H82" s="96">
        <v>1131.9629899999998</v>
      </c>
      <c r="I82" s="97">
        <v>5.36426E-3</v>
      </c>
      <c r="J82" s="97">
        <f t="shared" si="4"/>
        <v>8.4877258453665769E-3</v>
      </c>
      <c r="K82" s="97">
        <f>H82/'סכום נכסי הקרן'!$C$42</f>
        <v>1.668271999383006E-4</v>
      </c>
    </row>
    <row r="83" spans="2:11">
      <c r="C83" s="1"/>
    </row>
    <row r="84" spans="2:11">
      <c r="C84" s="1"/>
    </row>
    <row r="85" spans="2:11">
      <c r="C85" s="1"/>
    </row>
    <row r="86" spans="2:11">
      <c r="B86" s="101" t="s">
        <v>125</v>
      </c>
      <c r="C86" s="1"/>
    </row>
    <row r="87" spans="2:11">
      <c r="B87" s="101" t="s">
        <v>252</v>
      </c>
      <c r="C87" s="1"/>
    </row>
    <row r="88" spans="2:11">
      <c r="B88" s="101" t="s">
        <v>260</v>
      </c>
      <c r="C88" s="1"/>
    </row>
    <row r="89" spans="2:11">
      <c r="C89" s="1"/>
    </row>
    <row r="90" spans="2:11">
      <c r="C90" s="1"/>
    </row>
    <row r="91" spans="2:11">
      <c r="C91" s="1"/>
    </row>
    <row r="92" spans="2:11">
      <c r="C92" s="1"/>
    </row>
    <row r="93" spans="2:11">
      <c r="C93" s="1"/>
    </row>
    <row r="94" spans="2:11">
      <c r="C94" s="1"/>
    </row>
    <row r="95" spans="2:11">
      <c r="C95" s="1"/>
    </row>
    <row r="96" spans="2:11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AF39:XFD41 D1:I1048576 J42:XFD1048576 J1:XFD38 J39:A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K12" sqref="K12:K13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193</v>
      </c>
      <c r="C1" s="80" t="s" vm="1">
        <v>271</v>
      </c>
    </row>
    <row r="2" spans="2:59">
      <c r="B2" s="58" t="s">
        <v>192</v>
      </c>
      <c r="C2" s="80" t="s">
        <v>272</v>
      </c>
    </row>
    <row r="3" spans="2:59">
      <c r="B3" s="58" t="s">
        <v>194</v>
      </c>
      <c r="C3" s="80" t="s">
        <v>273</v>
      </c>
    </row>
    <row r="4" spans="2:59">
      <c r="B4" s="58" t="s">
        <v>195</v>
      </c>
      <c r="C4" s="80">
        <v>8801</v>
      </c>
    </row>
    <row r="6" spans="2:59" ht="26.25" customHeight="1">
      <c r="B6" s="164" t="s">
        <v>224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59" ht="26.25" customHeight="1">
      <c r="B7" s="164" t="s">
        <v>109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2:59" s="3" customFormat="1" ht="78.75">
      <c r="B8" s="23" t="s">
        <v>129</v>
      </c>
      <c r="C8" s="31" t="s">
        <v>49</v>
      </c>
      <c r="D8" s="31" t="s">
        <v>70</v>
      </c>
      <c r="E8" s="31" t="s">
        <v>113</v>
      </c>
      <c r="F8" s="31" t="s">
        <v>114</v>
      </c>
      <c r="G8" s="31" t="s">
        <v>254</v>
      </c>
      <c r="H8" s="31" t="s">
        <v>253</v>
      </c>
      <c r="I8" s="31" t="s">
        <v>122</v>
      </c>
      <c r="J8" s="31" t="s">
        <v>64</v>
      </c>
      <c r="K8" s="31" t="s">
        <v>196</v>
      </c>
      <c r="L8" s="32" t="s">
        <v>198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261</v>
      </c>
      <c r="H9" s="17"/>
      <c r="I9" s="17" t="s">
        <v>257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33" t="s">
        <v>52</v>
      </c>
      <c r="C11" s="126"/>
      <c r="D11" s="126"/>
      <c r="E11" s="126"/>
      <c r="F11" s="126"/>
      <c r="G11" s="127"/>
      <c r="H11" s="129"/>
      <c r="I11" s="127">
        <v>2.0539999999999996E-2</v>
      </c>
      <c r="J11" s="126"/>
      <c r="K11" s="128">
        <f>I11/$I$11</f>
        <v>1</v>
      </c>
      <c r="L11" s="128">
        <f>I11/'סכום נכסי הקרן'!$C$42</f>
        <v>3.0271578814893008E-9</v>
      </c>
      <c r="M11" s="102"/>
      <c r="N11" s="102"/>
      <c r="O11" s="102"/>
      <c r="P11" s="102"/>
      <c r="BG11" s="102"/>
    </row>
    <row r="12" spans="2:59" s="102" customFormat="1" ht="21" customHeight="1">
      <c r="B12" s="134" t="s">
        <v>249</v>
      </c>
      <c r="C12" s="126"/>
      <c r="D12" s="126"/>
      <c r="E12" s="126"/>
      <c r="F12" s="126"/>
      <c r="G12" s="127"/>
      <c r="H12" s="129"/>
      <c r="I12" s="127">
        <v>2.0539999999999996E-2</v>
      </c>
      <c r="J12" s="126"/>
      <c r="K12" s="128">
        <f t="shared" ref="K12:K13" si="0">I12/$I$11</f>
        <v>1</v>
      </c>
      <c r="L12" s="128">
        <f>I12/'סכום נכסי הקרן'!$C$42</f>
        <v>3.0271578814893008E-9</v>
      </c>
    </row>
    <row r="13" spans="2:59">
      <c r="B13" s="85" t="s">
        <v>2114</v>
      </c>
      <c r="C13" s="86" t="s">
        <v>2115</v>
      </c>
      <c r="D13" s="99" t="s">
        <v>1337</v>
      </c>
      <c r="E13" s="99" t="s">
        <v>177</v>
      </c>
      <c r="F13" s="109">
        <v>42731</v>
      </c>
      <c r="G13" s="96">
        <v>2069.9999999999995</v>
      </c>
      <c r="H13" s="98">
        <v>0.28499999999999998</v>
      </c>
      <c r="I13" s="96">
        <v>2.0539999999999996E-2</v>
      </c>
      <c r="J13" s="97">
        <v>1.0219910755987038E-4</v>
      </c>
      <c r="K13" s="97">
        <f t="shared" si="0"/>
        <v>1</v>
      </c>
      <c r="L13" s="97">
        <f>I13/'סכום נכסי הקרן'!$C$42</f>
        <v>3.0271578814893008E-9</v>
      </c>
    </row>
    <row r="14" spans="2:59">
      <c r="B14" s="103"/>
      <c r="C14" s="86"/>
      <c r="D14" s="86"/>
      <c r="E14" s="86"/>
      <c r="F14" s="86"/>
      <c r="G14" s="96"/>
      <c r="H14" s="98"/>
      <c r="I14" s="86"/>
      <c r="J14" s="86"/>
      <c r="K14" s="97"/>
      <c r="L14" s="86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19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19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19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94</v>
      </c>
      <c r="C6" s="14" t="s">
        <v>49</v>
      </c>
      <c r="E6" s="14" t="s">
        <v>130</v>
      </c>
      <c r="I6" s="14" t="s">
        <v>15</v>
      </c>
      <c r="J6" s="14" t="s">
        <v>71</v>
      </c>
      <c r="M6" s="14" t="s">
        <v>113</v>
      </c>
      <c r="Q6" s="14" t="s">
        <v>17</v>
      </c>
      <c r="R6" s="14" t="s">
        <v>19</v>
      </c>
      <c r="U6" s="14" t="s">
        <v>67</v>
      </c>
      <c r="W6" s="15" t="s">
        <v>63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98</v>
      </c>
      <c r="C8" s="31" t="s">
        <v>49</v>
      </c>
      <c r="D8" s="31" t="s">
        <v>133</v>
      </c>
      <c r="I8" s="31" t="s">
        <v>15</v>
      </c>
      <c r="J8" s="31" t="s">
        <v>71</v>
      </c>
      <c r="K8" s="31" t="s">
        <v>114</v>
      </c>
      <c r="L8" s="31" t="s">
        <v>18</v>
      </c>
      <c r="M8" s="31" t="s">
        <v>113</v>
      </c>
      <c r="Q8" s="31" t="s">
        <v>17</v>
      </c>
      <c r="R8" s="31" t="s">
        <v>19</v>
      </c>
      <c r="S8" s="31" t="s">
        <v>0</v>
      </c>
      <c r="T8" s="31" t="s">
        <v>117</v>
      </c>
      <c r="U8" s="31" t="s">
        <v>67</v>
      </c>
      <c r="V8" s="31" t="s">
        <v>64</v>
      </c>
      <c r="W8" s="32" t="s">
        <v>124</v>
      </c>
    </row>
    <row r="9" spans="2:25" ht="31.5">
      <c r="B9" s="50" t="str">
        <f>'תעודות חוב מסחריות '!B7:T7</f>
        <v>2. תעודות חוב מסחריות</v>
      </c>
      <c r="C9" s="14" t="s">
        <v>49</v>
      </c>
      <c r="D9" s="14" t="s">
        <v>133</v>
      </c>
      <c r="E9" s="43" t="s">
        <v>130</v>
      </c>
      <c r="G9" s="14" t="s">
        <v>70</v>
      </c>
      <c r="I9" s="14" t="s">
        <v>15</v>
      </c>
      <c r="J9" s="14" t="s">
        <v>71</v>
      </c>
      <c r="K9" s="14" t="s">
        <v>114</v>
      </c>
      <c r="L9" s="14" t="s">
        <v>18</v>
      </c>
      <c r="M9" s="14" t="s">
        <v>113</v>
      </c>
      <c r="Q9" s="14" t="s">
        <v>17</v>
      </c>
      <c r="R9" s="14" t="s">
        <v>19</v>
      </c>
      <c r="S9" s="14" t="s">
        <v>0</v>
      </c>
      <c r="T9" s="14" t="s">
        <v>117</v>
      </c>
      <c r="U9" s="14" t="s">
        <v>67</v>
      </c>
      <c r="V9" s="14" t="s">
        <v>64</v>
      </c>
      <c r="W9" s="40" t="s">
        <v>124</v>
      </c>
    </row>
    <row r="10" spans="2:25" ht="31.5">
      <c r="B10" s="50" t="str">
        <f>'אג"ח קונצרני'!B7:U7</f>
        <v>3. אג"ח קונצרני</v>
      </c>
      <c r="C10" s="31" t="s">
        <v>49</v>
      </c>
      <c r="D10" s="14" t="s">
        <v>133</v>
      </c>
      <c r="E10" s="43" t="s">
        <v>130</v>
      </c>
      <c r="G10" s="31" t="s">
        <v>70</v>
      </c>
      <c r="I10" s="31" t="s">
        <v>15</v>
      </c>
      <c r="J10" s="31" t="s">
        <v>71</v>
      </c>
      <c r="K10" s="31" t="s">
        <v>114</v>
      </c>
      <c r="L10" s="31" t="s">
        <v>18</v>
      </c>
      <c r="M10" s="31" t="s">
        <v>113</v>
      </c>
      <c r="Q10" s="31" t="s">
        <v>17</v>
      </c>
      <c r="R10" s="31" t="s">
        <v>19</v>
      </c>
      <c r="S10" s="31" t="s">
        <v>0</v>
      </c>
      <c r="T10" s="31" t="s">
        <v>117</v>
      </c>
      <c r="U10" s="31" t="s">
        <v>67</v>
      </c>
      <c r="V10" s="14" t="s">
        <v>64</v>
      </c>
      <c r="W10" s="32" t="s">
        <v>124</v>
      </c>
    </row>
    <row r="11" spans="2:25" ht="31.5">
      <c r="B11" s="50" t="str">
        <f>מניות!B7</f>
        <v>4. מניות</v>
      </c>
      <c r="C11" s="31" t="s">
        <v>49</v>
      </c>
      <c r="D11" s="14" t="s">
        <v>133</v>
      </c>
      <c r="E11" s="43" t="s">
        <v>130</v>
      </c>
      <c r="H11" s="31" t="s">
        <v>113</v>
      </c>
      <c r="S11" s="31" t="s">
        <v>0</v>
      </c>
      <c r="T11" s="14" t="s">
        <v>117</v>
      </c>
      <c r="U11" s="14" t="s">
        <v>67</v>
      </c>
      <c r="V11" s="14" t="s">
        <v>64</v>
      </c>
      <c r="W11" s="15" t="s">
        <v>124</v>
      </c>
    </row>
    <row r="12" spans="2:25" ht="31.5">
      <c r="B12" s="50" t="str">
        <f>'תעודות סל'!B7:N7</f>
        <v>5. תעודות סל</v>
      </c>
      <c r="C12" s="31" t="s">
        <v>49</v>
      </c>
      <c r="D12" s="14" t="s">
        <v>133</v>
      </c>
      <c r="E12" s="43" t="s">
        <v>130</v>
      </c>
      <c r="H12" s="31" t="s">
        <v>113</v>
      </c>
      <c r="S12" s="31" t="s">
        <v>0</v>
      </c>
      <c r="T12" s="31" t="s">
        <v>117</v>
      </c>
      <c r="U12" s="31" t="s">
        <v>67</v>
      </c>
      <c r="V12" s="31" t="s">
        <v>64</v>
      </c>
      <c r="W12" s="32" t="s">
        <v>124</v>
      </c>
    </row>
    <row r="13" spans="2:25" ht="31.5">
      <c r="B13" s="50" t="str">
        <f>'קרנות נאמנות'!B7:O7</f>
        <v>6. קרנות נאמנות</v>
      </c>
      <c r="C13" s="31" t="s">
        <v>49</v>
      </c>
      <c r="D13" s="31" t="s">
        <v>133</v>
      </c>
      <c r="G13" s="31" t="s">
        <v>70</v>
      </c>
      <c r="H13" s="31" t="s">
        <v>113</v>
      </c>
      <c r="S13" s="31" t="s">
        <v>0</v>
      </c>
      <c r="T13" s="31" t="s">
        <v>117</v>
      </c>
      <c r="U13" s="31" t="s">
        <v>67</v>
      </c>
      <c r="V13" s="31" t="s">
        <v>64</v>
      </c>
      <c r="W13" s="32" t="s">
        <v>124</v>
      </c>
    </row>
    <row r="14" spans="2:25" ht="31.5">
      <c r="B14" s="50" t="str">
        <f>'כתבי אופציה'!B7:L7</f>
        <v>7. כתבי אופציה</v>
      </c>
      <c r="C14" s="31" t="s">
        <v>49</v>
      </c>
      <c r="D14" s="31" t="s">
        <v>133</v>
      </c>
      <c r="G14" s="31" t="s">
        <v>70</v>
      </c>
      <c r="H14" s="31" t="s">
        <v>113</v>
      </c>
      <c r="S14" s="31" t="s">
        <v>0</v>
      </c>
      <c r="T14" s="31" t="s">
        <v>117</v>
      </c>
      <c r="U14" s="31" t="s">
        <v>67</v>
      </c>
      <c r="V14" s="31" t="s">
        <v>64</v>
      </c>
      <c r="W14" s="32" t="s">
        <v>124</v>
      </c>
    </row>
    <row r="15" spans="2:25" ht="31.5">
      <c r="B15" s="50" t="str">
        <f>אופציות!B7</f>
        <v>8. אופציות</v>
      </c>
      <c r="C15" s="31" t="s">
        <v>49</v>
      </c>
      <c r="D15" s="31" t="s">
        <v>133</v>
      </c>
      <c r="G15" s="31" t="s">
        <v>70</v>
      </c>
      <c r="H15" s="31" t="s">
        <v>113</v>
      </c>
      <c r="S15" s="31" t="s">
        <v>0</v>
      </c>
      <c r="T15" s="31" t="s">
        <v>117</v>
      </c>
      <c r="U15" s="31" t="s">
        <v>67</v>
      </c>
      <c r="V15" s="31" t="s">
        <v>64</v>
      </c>
      <c r="W15" s="32" t="s">
        <v>124</v>
      </c>
    </row>
    <row r="16" spans="2:25" ht="31.5">
      <c r="B16" s="50" t="str">
        <f>'חוזים עתידיים'!B7:I7</f>
        <v>9. חוזים עתידיים</v>
      </c>
      <c r="C16" s="31" t="s">
        <v>49</v>
      </c>
      <c r="D16" s="31" t="s">
        <v>133</v>
      </c>
      <c r="G16" s="31" t="s">
        <v>70</v>
      </c>
      <c r="H16" s="31" t="s">
        <v>113</v>
      </c>
      <c r="S16" s="31" t="s">
        <v>0</v>
      </c>
      <c r="T16" s="32" t="s">
        <v>117</v>
      </c>
    </row>
    <row r="17" spans="2:25" ht="31.5">
      <c r="B17" s="50" t="str">
        <f>'מוצרים מובנים'!B7:Q7</f>
        <v>10. מוצרים מובנים</v>
      </c>
      <c r="C17" s="31" t="s">
        <v>49</v>
      </c>
      <c r="F17" s="14" t="s">
        <v>55</v>
      </c>
      <c r="I17" s="31" t="s">
        <v>15</v>
      </c>
      <c r="J17" s="31" t="s">
        <v>71</v>
      </c>
      <c r="K17" s="31" t="s">
        <v>114</v>
      </c>
      <c r="L17" s="31" t="s">
        <v>18</v>
      </c>
      <c r="M17" s="31" t="s">
        <v>113</v>
      </c>
      <c r="Q17" s="31" t="s">
        <v>17</v>
      </c>
      <c r="R17" s="31" t="s">
        <v>19</v>
      </c>
      <c r="S17" s="31" t="s">
        <v>0</v>
      </c>
      <c r="T17" s="31" t="s">
        <v>117</v>
      </c>
      <c r="U17" s="31" t="s">
        <v>67</v>
      </c>
      <c r="V17" s="31" t="s">
        <v>64</v>
      </c>
      <c r="W17" s="32" t="s">
        <v>124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49</v>
      </c>
      <c r="I19" s="31" t="s">
        <v>15</v>
      </c>
      <c r="J19" s="31" t="s">
        <v>71</v>
      </c>
      <c r="K19" s="31" t="s">
        <v>114</v>
      </c>
      <c r="L19" s="31" t="s">
        <v>18</v>
      </c>
      <c r="M19" s="31" t="s">
        <v>113</v>
      </c>
      <c r="Q19" s="31" t="s">
        <v>17</v>
      </c>
      <c r="R19" s="31" t="s">
        <v>19</v>
      </c>
      <c r="S19" s="31" t="s">
        <v>0</v>
      </c>
      <c r="T19" s="31" t="s">
        <v>117</v>
      </c>
      <c r="U19" s="31" t="s">
        <v>122</v>
      </c>
      <c r="V19" s="31" t="s">
        <v>64</v>
      </c>
      <c r="W19" s="32" t="s">
        <v>124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49</v>
      </c>
      <c r="D20" s="43" t="s">
        <v>131</v>
      </c>
      <c r="E20" s="43" t="s">
        <v>130</v>
      </c>
      <c r="G20" s="31" t="s">
        <v>70</v>
      </c>
      <c r="I20" s="31" t="s">
        <v>15</v>
      </c>
      <c r="J20" s="31" t="s">
        <v>71</v>
      </c>
      <c r="K20" s="31" t="s">
        <v>114</v>
      </c>
      <c r="L20" s="31" t="s">
        <v>18</v>
      </c>
      <c r="M20" s="31" t="s">
        <v>113</v>
      </c>
      <c r="Q20" s="31" t="s">
        <v>17</v>
      </c>
      <c r="R20" s="31" t="s">
        <v>19</v>
      </c>
      <c r="S20" s="31" t="s">
        <v>0</v>
      </c>
      <c r="T20" s="31" t="s">
        <v>117</v>
      </c>
      <c r="U20" s="31" t="s">
        <v>122</v>
      </c>
      <c r="V20" s="31" t="s">
        <v>64</v>
      </c>
      <c r="W20" s="32" t="s">
        <v>124</v>
      </c>
    </row>
    <row r="21" spans="2:25" ht="31.5">
      <c r="B21" s="50" t="str">
        <f>'לא סחיר - אג"ח קונצרני'!B7:S7</f>
        <v>3. אג"ח קונצרני</v>
      </c>
      <c r="C21" s="31" t="s">
        <v>49</v>
      </c>
      <c r="D21" s="43" t="s">
        <v>131</v>
      </c>
      <c r="E21" s="43" t="s">
        <v>130</v>
      </c>
      <c r="G21" s="31" t="s">
        <v>70</v>
      </c>
      <c r="I21" s="31" t="s">
        <v>15</v>
      </c>
      <c r="J21" s="31" t="s">
        <v>71</v>
      </c>
      <c r="K21" s="31" t="s">
        <v>114</v>
      </c>
      <c r="L21" s="31" t="s">
        <v>18</v>
      </c>
      <c r="M21" s="31" t="s">
        <v>113</v>
      </c>
      <c r="Q21" s="31" t="s">
        <v>17</v>
      </c>
      <c r="R21" s="31" t="s">
        <v>19</v>
      </c>
      <c r="S21" s="31" t="s">
        <v>0</v>
      </c>
      <c r="T21" s="31" t="s">
        <v>117</v>
      </c>
      <c r="U21" s="31" t="s">
        <v>122</v>
      </c>
      <c r="V21" s="31" t="s">
        <v>64</v>
      </c>
      <c r="W21" s="32" t="s">
        <v>124</v>
      </c>
    </row>
    <row r="22" spans="2:25" ht="31.5">
      <c r="B22" s="50" t="str">
        <f>'לא סחיר - מניות'!B7:M7</f>
        <v>4. מניות</v>
      </c>
      <c r="C22" s="31" t="s">
        <v>49</v>
      </c>
      <c r="D22" s="43" t="s">
        <v>131</v>
      </c>
      <c r="E22" s="43" t="s">
        <v>130</v>
      </c>
      <c r="G22" s="31" t="s">
        <v>70</v>
      </c>
      <c r="H22" s="31" t="s">
        <v>113</v>
      </c>
      <c r="S22" s="31" t="s">
        <v>0</v>
      </c>
      <c r="T22" s="31" t="s">
        <v>117</v>
      </c>
      <c r="U22" s="31" t="s">
        <v>122</v>
      </c>
      <c r="V22" s="31" t="s">
        <v>64</v>
      </c>
      <c r="W22" s="32" t="s">
        <v>124</v>
      </c>
    </row>
    <row r="23" spans="2:25" ht="31.5">
      <c r="B23" s="50" t="str">
        <f>'לא סחיר - קרנות השקעה'!B7:K7</f>
        <v>5. קרנות השקעה</v>
      </c>
      <c r="C23" s="31" t="s">
        <v>49</v>
      </c>
      <c r="G23" s="31" t="s">
        <v>70</v>
      </c>
      <c r="H23" s="31" t="s">
        <v>113</v>
      </c>
      <c r="K23" s="31" t="s">
        <v>114</v>
      </c>
      <c r="S23" s="31" t="s">
        <v>0</v>
      </c>
      <c r="T23" s="31" t="s">
        <v>117</v>
      </c>
      <c r="U23" s="31" t="s">
        <v>122</v>
      </c>
      <c r="V23" s="31" t="s">
        <v>64</v>
      </c>
      <c r="W23" s="32" t="s">
        <v>124</v>
      </c>
    </row>
    <row r="24" spans="2:25" ht="31.5">
      <c r="B24" s="50" t="str">
        <f>'לא סחיר - כתבי אופציה'!B7:L7</f>
        <v>6. כתבי אופציה</v>
      </c>
      <c r="C24" s="31" t="s">
        <v>49</v>
      </c>
      <c r="G24" s="31" t="s">
        <v>70</v>
      </c>
      <c r="H24" s="31" t="s">
        <v>113</v>
      </c>
      <c r="K24" s="31" t="s">
        <v>114</v>
      </c>
      <c r="S24" s="31" t="s">
        <v>0</v>
      </c>
      <c r="T24" s="31" t="s">
        <v>117</v>
      </c>
      <c r="U24" s="31" t="s">
        <v>122</v>
      </c>
      <c r="V24" s="31" t="s">
        <v>64</v>
      </c>
      <c r="W24" s="32" t="s">
        <v>124</v>
      </c>
    </row>
    <row r="25" spans="2:25" ht="31.5">
      <c r="B25" s="50" t="str">
        <f>'לא סחיר - אופציות'!B7:L7</f>
        <v>7. אופציות</v>
      </c>
      <c r="C25" s="31" t="s">
        <v>49</v>
      </c>
      <c r="G25" s="31" t="s">
        <v>70</v>
      </c>
      <c r="H25" s="31" t="s">
        <v>113</v>
      </c>
      <c r="K25" s="31" t="s">
        <v>114</v>
      </c>
      <c r="S25" s="31" t="s">
        <v>0</v>
      </c>
      <c r="T25" s="31" t="s">
        <v>117</v>
      </c>
      <c r="U25" s="31" t="s">
        <v>122</v>
      </c>
      <c r="V25" s="31" t="s">
        <v>64</v>
      </c>
      <c r="W25" s="32" t="s">
        <v>124</v>
      </c>
    </row>
    <row r="26" spans="2:25" ht="31.5">
      <c r="B26" s="50" t="str">
        <f>'לא סחיר - חוזים עתידיים'!B7:K7</f>
        <v>8. חוזים עתידיים</v>
      </c>
      <c r="C26" s="31" t="s">
        <v>49</v>
      </c>
      <c r="G26" s="31" t="s">
        <v>70</v>
      </c>
      <c r="H26" s="31" t="s">
        <v>113</v>
      </c>
      <c r="K26" s="31" t="s">
        <v>114</v>
      </c>
      <c r="S26" s="31" t="s">
        <v>0</v>
      </c>
      <c r="T26" s="31" t="s">
        <v>117</v>
      </c>
      <c r="U26" s="31" t="s">
        <v>122</v>
      </c>
      <c r="V26" s="32" t="s">
        <v>124</v>
      </c>
    </row>
    <row r="27" spans="2:25" ht="31.5">
      <c r="B27" s="50" t="str">
        <f>'לא סחיר - מוצרים מובנים'!B7:Q7</f>
        <v>9. מוצרים מובנים</v>
      </c>
      <c r="C27" s="31" t="s">
        <v>49</v>
      </c>
      <c r="F27" s="31" t="s">
        <v>55</v>
      </c>
      <c r="I27" s="31" t="s">
        <v>15</v>
      </c>
      <c r="J27" s="31" t="s">
        <v>71</v>
      </c>
      <c r="K27" s="31" t="s">
        <v>114</v>
      </c>
      <c r="L27" s="31" t="s">
        <v>18</v>
      </c>
      <c r="M27" s="31" t="s">
        <v>113</v>
      </c>
      <c r="Q27" s="31" t="s">
        <v>17</v>
      </c>
      <c r="R27" s="31" t="s">
        <v>19</v>
      </c>
      <c r="S27" s="31" t="s">
        <v>0</v>
      </c>
      <c r="T27" s="31" t="s">
        <v>117</v>
      </c>
      <c r="U27" s="31" t="s">
        <v>122</v>
      </c>
      <c r="V27" s="31" t="s">
        <v>64</v>
      </c>
      <c r="W27" s="32" t="s">
        <v>124</v>
      </c>
    </row>
    <row r="28" spans="2:25" ht="31.5">
      <c r="B28" s="54" t="str">
        <f>הלוואות!B6</f>
        <v>1.ד. הלוואות:</v>
      </c>
      <c r="C28" s="31" t="s">
        <v>49</v>
      </c>
      <c r="I28" s="31" t="s">
        <v>15</v>
      </c>
      <c r="J28" s="31" t="s">
        <v>71</v>
      </c>
      <c r="L28" s="31" t="s">
        <v>18</v>
      </c>
      <c r="M28" s="31" t="s">
        <v>113</v>
      </c>
      <c r="Q28" s="14" t="s">
        <v>38</v>
      </c>
      <c r="R28" s="31" t="s">
        <v>19</v>
      </c>
      <c r="S28" s="31" t="s">
        <v>0</v>
      </c>
      <c r="T28" s="31" t="s">
        <v>117</v>
      </c>
      <c r="U28" s="31" t="s">
        <v>122</v>
      </c>
      <c r="V28" s="32" t="s">
        <v>124</v>
      </c>
    </row>
    <row r="29" spans="2:25" ht="47.25">
      <c r="B29" s="54" t="str">
        <f>'פקדונות מעל 3 חודשים'!B6:O6</f>
        <v>1.ה. פקדונות מעל 3 חודשים:</v>
      </c>
      <c r="C29" s="31" t="s">
        <v>49</v>
      </c>
      <c r="E29" s="31" t="s">
        <v>130</v>
      </c>
      <c r="I29" s="31" t="s">
        <v>15</v>
      </c>
      <c r="J29" s="31" t="s">
        <v>71</v>
      </c>
      <c r="L29" s="31" t="s">
        <v>18</v>
      </c>
      <c r="M29" s="31" t="s">
        <v>113</v>
      </c>
      <c r="O29" s="51" t="s">
        <v>57</v>
      </c>
      <c r="P29" s="52"/>
      <c r="R29" s="31" t="s">
        <v>19</v>
      </c>
      <c r="S29" s="31" t="s">
        <v>0</v>
      </c>
      <c r="T29" s="31" t="s">
        <v>117</v>
      </c>
      <c r="U29" s="31" t="s">
        <v>122</v>
      </c>
      <c r="V29" s="32" t="s">
        <v>124</v>
      </c>
    </row>
    <row r="30" spans="2:25" ht="63">
      <c r="B30" s="54" t="str">
        <f>'זכויות מקרקעין'!B6</f>
        <v>1. ו. זכויות במקרקעין:</v>
      </c>
      <c r="C30" s="14" t="s">
        <v>59</v>
      </c>
      <c r="N30" s="51" t="s">
        <v>95</v>
      </c>
      <c r="P30" s="52" t="s">
        <v>60</v>
      </c>
      <c r="U30" s="31" t="s">
        <v>122</v>
      </c>
      <c r="V30" s="15" t="s">
        <v>63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62</v>
      </c>
      <c r="R31" s="14" t="s">
        <v>58</v>
      </c>
      <c r="U31" s="31" t="s">
        <v>122</v>
      </c>
      <c r="V31" s="15" t="s">
        <v>63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119</v>
      </c>
      <c r="Y32" s="15" t="s">
        <v>118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193</v>
      </c>
      <c r="C1" s="80" t="s" vm="1">
        <v>271</v>
      </c>
    </row>
    <row r="2" spans="2:54">
      <c r="B2" s="58" t="s">
        <v>192</v>
      </c>
      <c r="C2" s="80" t="s">
        <v>272</v>
      </c>
    </row>
    <row r="3" spans="2:54">
      <c r="B3" s="58" t="s">
        <v>194</v>
      </c>
      <c r="C3" s="80" t="s">
        <v>273</v>
      </c>
    </row>
    <row r="4" spans="2:54">
      <c r="B4" s="58" t="s">
        <v>195</v>
      </c>
      <c r="C4" s="80">
        <v>8801</v>
      </c>
    </row>
    <row r="6" spans="2:54" ht="26.25" customHeight="1">
      <c r="B6" s="164" t="s">
        <v>224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54" ht="26.25" customHeight="1">
      <c r="B7" s="164" t="s">
        <v>110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2:54" s="3" customFormat="1" ht="78.75">
      <c r="B8" s="23" t="s">
        <v>129</v>
      </c>
      <c r="C8" s="31" t="s">
        <v>49</v>
      </c>
      <c r="D8" s="31" t="s">
        <v>70</v>
      </c>
      <c r="E8" s="31" t="s">
        <v>113</v>
      </c>
      <c r="F8" s="31" t="s">
        <v>114</v>
      </c>
      <c r="G8" s="31" t="s">
        <v>254</v>
      </c>
      <c r="H8" s="31" t="s">
        <v>253</v>
      </c>
      <c r="I8" s="31" t="s">
        <v>122</v>
      </c>
      <c r="J8" s="31" t="s">
        <v>64</v>
      </c>
      <c r="K8" s="31" t="s">
        <v>196</v>
      </c>
      <c r="L8" s="32" t="s">
        <v>198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261</v>
      </c>
      <c r="H9" s="17"/>
      <c r="I9" s="17" t="s">
        <v>257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270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125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252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47" workbookViewId="0">
      <selection activeCell="D78" sqref="D78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13.285156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8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193</v>
      </c>
      <c r="C1" s="80" t="s" vm="1">
        <v>271</v>
      </c>
    </row>
    <row r="2" spans="2:51">
      <c r="B2" s="58" t="s">
        <v>192</v>
      </c>
      <c r="C2" s="80" t="s">
        <v>272</v>
      </c>
    </row>
    <row r="3" spans="2:51">
      <c r="B3" s="58" t="s">
        <v>194</v>
      </c>
      <c r="C3" s="80" t="s">
        <v>273</v>
      </c>
    </row>
    <row r="4" spans="2:51">
      <c r="B4" s="58" t="s">
        <v>195</v>
      </c>
      <c r="C4" s="80">
        <v>8801</v>
      </c>
    </row>
    <row r="6" spans="2:51" ht="26.25" customHeight="1">
      <c r="B6" s="164" t="s">
        <v>224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51" ht="26.25" customHeight="1">
      <c r="B7" s="164" t="s">
        <v>111</v>
      </c>
      <c r="C7" s="165"/>
      <c r="D7" s="165"/>
      <c r="E7" s="165"/>
      <c r="F7" s="165"/>
      <c r="G7" s="165"/>
      <c r="H7" s="165"/>
      <c r="I7" s="165"/>
      <c r="J7" s="165"/>
      <c r="K7" s="166"/>
    </row>
    <row r="8" spans="2:51" s="3" customFormat="1" ht="63">
      <c r="B8" s="23" t="s">
        <v>129</v>
      </c>
      <c r="C8" s="31" t="s">
        <v>49</v>
      </c>
      <c r="D8" s="31" t="s">
        <v>70</v>
      </c>
      <c r="E8" s="31" t="s">
        <v>113</v>
      </c>
      <c r="F8" s="31" t="s">
        <v>114</v>
      </c>
      <c r="G8" s="31" t="s">
        <v>254</v>
      </c>
      <c r="H8" s="31" t="s">
        <v>253</v>
      </c>
      <c r="I8" s="31" t="s">
        <v>122</v>
      </c>
      <c r="J8" s="31" t="s">
        <v>196</v>
      </c>
      <c r="K8" s="32" t="s">
        <v>198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261</v>
      </c>
      <c r="H9" s="17"/>
      <c r="I9" s="17" t="s">
        <v>257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1" t="s">
        <v>53</v>
      </c>
      <c r="C11" s="82"/>
      <c r="D11" s="82"/>
      <c r="E11" s="82"/>
      <c r="F11" s="82"/>
      <c r="G11" s="90"/>
      <c r="H11" s="92"/>
      <c r="I11" s="90">
        <v>8960.7639877750044</v>
      </c>
      <c r="J11" s="91">
        <f>I11/$I$11</f>
        <v>1</v>
      </c>
      <c r="K11" s="91">
        <f>I11/'סכום נכסי הקרן'!$C$42</f>
        <v>1.3206254785666312E-3</v>
      </c>
      <c r="AW11" s="1"/>
    </row>
    <row r="12" spans="2:51" ht="19.5" customHeight="1">
      <c r="B12" s="83" t="s">
        <v>37</v>
      </c>
      <c r="C12" s="84"/>
      <c r="D12" s="84"/>
      <c r="E12" s="84"/>
      <c r="F12" s="84"/>
      <c r="G12" s="93"/>
      <c r="H12" s="95"/>
      <c r="I12" s="93">
        <v>8960.7639877750044</v>
      </c>
      <c r="J12" s="94">
        <f t="shared" ref="J12:J38" si="0">I12/$I$11</f>
        <v>1</v>
      </c>
      <c r="K12" s="94">
        <f>I12/'סכום נכסי הקרן'!$C$42</f>
        <v>1.3206254785666312E-3</v>
      </c>
    </row>
    <row r="13" spans="2:51">
      <c r="B13" s="104" t="s">
        <v>2116</v>
      </c>
      <c r="C13" s="84"/>
      <c r="D13" s="84"/>
      <c r="E13" s="84"/>
      <c r="F13" s="84"/>
      <c r="G13" s="93"/>
      <c r="H13" s="95"/>
      <c r="I13" s="93">
        <v>5240.9355800000003</v>
      </c>
      <c r="J13" s="94">
        <f t="shared" si="0"/>
        <v>0.58487597565900706</v>
      </c>
      <c r="K13" s="94">
        <f>I13/'סכום נכסי הקרן'!$C$42</f>
        <v>7.7240211525680155E-4</v>
      </c>
    </row>
    <row r="14" spans="2:51">
      <c r="B14" s="89" t="s">
        <v>2117</v>
      </c>
      <c r="C14" s="86" t="s">
        <v>2118</v>
      </c>
      <c r="D14" s="99" t="s">
        <v>1884</v>
      </c>
      <c r="E14" s="99" t="s">
        <v>177</v>
      </c>
      <c r="F14" s="109">
        <v>43676</v>
      </c>
      <c r="G14" s="96">
        <v>6834799.9999999991</v>
      </c>
      <c r="H14" s="98">
        <v>0.125</v>
      </c>
      <c r="I14" s="96">
        <v>8.5409199999999981</v>
      </c>
      <c r="J14" s="97">
        <f t="shared" si="0"/>
        <v>9.5314640712021979E-4</v>
      </c>
      <c r="K14" s="97">
        <f>I14/'סכום נכסי הקרן'!$C$42</f>
        <v>1.2587494300472054E-6</v>
      </c>
    </row>
    <row r="15" spans="2:51">
      <c r="B15" s="89" t="s">
        <v>2119</v>
      </c>
      <c r="C15" s="86" t="s">
        <v>2120</v>
      </c>
      <c r="D15" s="99" t="s">
        <v>1884</v>
      </c>
      <c r="E15" s="99" t="s">
        <v>177</v>
      </c>
      <c r="F15" s="109">
        <v>43675</v>
      </c>
      <c r="G15" s="96">
        <v>7551939.9999999991</v>
      </c>
      <c r="H15" s="98">
        <v>0.60899999999999999</v>
      </c>
      <c r="I15" s="96">
        <v>45.99044</v>
      </c>
      <c r="J15" s="97">
        <f t="shared" si="0"/>
        <v>5.1324239833505109E-3</v>
      </c>
      <c r="K15" s="97">
        <f>I15/'סכום נכסי הקרן'!$C$42</f>
        <v>6.778009879219125E-6</v>
      </c>
    </row>
    <row r="16" spans="2:51" s="7" customFormat="1">
      <c r="B16" s="89" t="s">
        <v>2121</v>
      </c>
      <c r="C16" s="86" t="s">
        <v>2122</v>
      </c>
      <c r="D16" s="99" t="s">
        <v>1884</v>
      </c>
      <c r="E16" s="99" t="s">
        <v>177</v>
      </c>
      <c r="F16" s="109">
        <v>43661</v>
      </c>
      <c r="G16" s="96">
        <v>1725249.9999999998</v>
      </c>
      <c r="H16" s="98">
        <v>1.022</v>
      </c>
      <c r="I16" s="96">
        <v>17.631490000000003</v>
      </c>
      <c r="J16" s="97">
        <f t="shared" si="0"/>
        <v>1.9676324500962532E-3</v>
      </c>
      <c r="K16" s="97">
        <f>I16/'סכום נכסי הקרן'!$C$42</f>
        <v>2.5985055460515972E-6</v>
      </c>
      <c r="AW16" s="1"/>
      <c r="AY16" s="1"/>
    </row>
    <row r="17" spans="2:51" s="7" customFormat="1">
      <c r="B17" s="89" t="s">
        <v>2123</v>
      </c>
      <c r="C17" s="86" t="s">
        <v>2124</v>
      </c>
      <c r="D17" s="99" t="s">
        <v>1884</v>
      </c>
      <c r="E17" s="99" t="s">
        <v>177</v>
      </c>
      <c r="F17" s="109">
        <v>43717</v>
      </c>
      <c r="G17" s="96">
        <v>9701999.9999999981</v>
      </c>
      <c r="H17" s="98">
        <v>0.91110000000000002</v>
      </c>
      <c r="I17" s="96">
        <v>88.399249999999981</v>
      </c>
      <c r="J17" s="97">
        <f t="shared" si="0"/>
        <v>9.8651465567669624E-3</v>
      </c>
      <c r="K17" s="97">
        <f>I17/'סכום נכסי הקרן'!$C$42</f>
        <v>1.3028163892660324E-5</v>
      </c>
      <c r="AW17" s="1"/>
      <c r="AY17" s="1"/>
    </row>
    <row r="18" spans="2:51" s="7" customFormat="1">
      <c r="B18" s="89" t="s">
        <v>2125</v>
      </c>
      <c r="C18" s="86" t="s">
        <v>2126</v>
      </c>
      <c r="D18" s="99" t="s">
        <v>1884</v>
      </c>
      <c r="E18" s="99" t="s">
        <v>177</v>
      </c>
      <c r="F18" s="109">
        <v>43684</v>
      </c>
      <c r="G18" s="96">
        <v>69373999.999999985</v>
      </c>
      <c r="H18" s="98">
        <v>-0.1205</v>
      </c>
      <c r="I18" s="96">
        <v>-83.612199999999987</v>
      </c>
      <c r="J18" s="97">
        <f t="shared" si="0"/>
        <v>-9.3309231349102024E-3</v>
      </c>
      <c r="K18" s="97">
        <f>I18/'סכום נכסי הקרן'!$C$42</f>
        <v>-1.2322654830509236E-5</v>
      </c>
      <c r="AW18" s="1"/>
      <c r="AY18" s="1"/>
    </row>
    <row r="19" spans="2:51">
      <c r="B19" s="89" t="s">
        <v>2127</v>
      </c>
      <c r="C19" s="86" t="s">
        <v>2128</v>
      </c>
      <c r="D19" s="99" t="s">
        <v>1884</v>
      </c>
      <c r="E19" s="99" t="s">
        <v>177</v>
      </c>
      <c r="F19" s="109">
        <v>43656</v>
      </c>
      <c r="G19" s="96">
        <v>31238999.999999996</v>
      </c>
      <c r="H19" s="98">
        <v>1.7625</v>
      </c>
      <c r="I19" s="96">
        <v>550.57698999999991</v>
      </c>
      <c r="J19" s="97">
        <f t="shared" si="0"/>
        <v>6.1443085740361128E-2</v>
      </c>
      <c r="K19" s="97">
        <f>I19/'סכום נכסי הקרן'!$C$42</f>
        <v>8.1143304510474974E-5</v>
      </c>
    </row>
    <row r="20" spans="2:51">
      <c r="B20" s="89" t="s">
        <v>2129</v>
      </c>
      <c r="C20" s="86" t="s">
        <v>2130</v>
      </c>
      <c r="D20" s="99" t="s">
        <v>1884</v>
      </c>
      <c r="E20" s="99" t="s">
        <v>177</v>
      </c>
      <c r="F20" s="109">
        <v>43690</v>
      </c>
      <c r="G20" s="96">
        <v>6947999.9999999991</v>
      </c>
      <c r="H20" s="98">
        <v>9.5600000000000004E-2</v>
      </c>
      <c r="I20" s="96">
        <v>6.6449599999999993</v>
      </c>
      <c r="J20" s="97">
        <f t="shared" si="0"/>
        <v>7.4156176962874914E-4</v>
      </c>
      <c r="K20" s="97">
        <f>I20/'סכום נכסי הקרן'!$C$42</f>
        <v>9.793253669026847E-7</v>
      </c>
    </row>
    <row r="21" spans="2:51">
      <c r="B21" s="89" t="s">
        <v>2131</v>
      </c>
      <c r="C21" s="86" t="s">
        <v>2132</v>
      </c>
      <c r="D21" s="99" t="s">
        <v>1884</v>
      </c>
      <c r="E21" s="99" t="s">
        <v>177</v>
      </c>
      <c r="F21" s="109">
        <v>43682</v>
      </c>
      <c r="G21" s="96">
        <v>5213099.9999999991</v>
      </c>
      <c r="H21" s="98">
        <v>-5.4999999999999997E-3</v>
      </c>
      <c r="I21" s="96">
        <v>-0.28731999999999991</v>
      </c>
      <c r="J21" s="97">
        <f t="shared" si="0"/>
        <v>-3.2064230281255595E-5</v>
      </c>
      <c r="K21" s="97">
        <f>I21/'סכום נכסי הקרן'!$C$42</f>
        <v>-4.2344839460053833E-8</v>
      </c>
    </row>
    <row r="22" spans="2:51">
      <c r="B22" s="89" t="s">
        <v>2133</v>
      </c>
      <c r="C22" s="86" t="s">
        <v>2134</v>
      </c>
      <c r="D22" s="99" t="s">
        <v>1884</v>
      </c>
      <c r="E22" s="99" t="s">
        <v>177</v>
      </c>
      <c r="F22" s="109">
        <v>43734</v>
      </c>
      <c r="G22" s="96">
        <v>10442099.999999998</v>
      </c>
      <c r="H22" s="98">
        <v>0.54879999999999995</v>
      </c>
      <c r="I22" s="96">
        <v>57.305719999999994</v>
      </c>
      <c r="J22" s="97">
        <f t="shared" si="0"/>
        <v>6.3951823837990899E-3</v>
      </c>
      <c r="K22" s="97">
        <f>I22/'סכום נכסי הקרן'!$C$42</f>
        <v>8.4456407961255627E-6</v>
      </c>
    </row>
    <row r="23" spans="2:51">
      <c r="B23" s="89" t="s">
        <v>2135</v>
      </c>
      <c r="C23" s="86" t="s">
        <v>2136</v>
      </c>
      <c r="D23" s="99" t="s">
        <v>1884</v>
      </c>
      <c r="E23" s="99" t="s">
        <v>177</v>
      </c>
      <c r="F23" s="109">
        <v>43671</v>
      </c>
      <c r="G23" s="96">
        <v>11213227.199999997</v>
      </c>
      <c r="H23" s="98">
        <v>0.79500000000000004</v>
      </c>
      <c r="I23" s="96">
        <v>89.13982</v>
      </c>
      <c r="J23" s="97">
        <f t="shared" si="0"/>
        <v>9.947792411630494E-3</v>
      </c>
      <c r="K23" s="97">
        <f>I23/'סכום נכסי הקרן'!$C$42</f>
        <v>1.3137308114291025E-5</v>
      </c>
    </row>
    <row r="24" spans="2:51">
      <c r="B24" s="89" t="s">
        <v>2137</v>
      </c>
      <c r="C24" s="86" t="s">
        <v>2138</v>
      </c>
      <c r="D24" s="99" t="s">
        <v>1884</v>
      </c>
      <c r="E24" s="99" t="s">
        <v>177</v>
      </c>
      <c r="F24" s="109">
        <v>43692</v>
      </c>
      <c r="G24" s="96">
        <v>13959999.999999998</v>
      </c>
      <c r="H24" s="98">
        <v>0.55869999999999997</v>
      </c>
      <c r="I24" s="96">
        <v>77.996459999999985</v>
      </c>
      <c r="J24" s="97">
        <f t="shared" si="0"/>
        <v>8.7042198752705722E-3</v>
      </c>
      <c r="K24" s="97">
        <f>I24/'סכום נכסי הקרן'!$C$42</f>
        <v>1.1495014538328382E-5</v>
      </c>
    </row>
    <row r="25" spans="2:51">
      <c r="B25" s="89" t="s">
        <v>2139</v>
      </c>
      <c r="C25" s="86" t="s">
        <v>2140</v>
      </c>
      <c r="D25" s="99" t="s">
        <v>1884</v>
      </c>
      <c r="E25" s="99" t="s">
        <v>177</v>
      </c>
      <c r="F25" s="109">
        <v>43654</v>
      </c>
      <c r="G25" s="96">
        <v>2445099.9999999995</v>
      </c>
      <c r="H25" s="98">
        <v>2.0746000000000002</v>
      </c>
      <c r="I25" s="96">
        <v>50.726959999999991</v>
      </c>
      <c r="J25" s="97">
        <f t="shared" si="0"/>
        <v>5.661008377098849E-3</v>
      </c>
      <c r="K25" s="97">
        <f>I25/'סכום נכסי הקרן'!$C$42</f>
        <v>7.4760718971758765E-6</v>
      </c>
    </row>
    <row r="26" spans="2:51">
      <c r="B26" s="89" t="s">
        <v>2141</v>
      </c>
      <c r="C26" s="86" t="s">
        <v>2142</v>
      </c>
      <c r="D26" s="99" t="s">
        <v>1884</v>
      </c>
      <c r="E26" s="99" t="s">
        <v>177</v>
      </c>
      <c r="F26" s="109">
        <v>43643</v>
      </c>
      <c r="G26" s="96">
        <v>13972799.999999998</v>
      </c>
      <c r="H26" s="98">
        <v>2.2292999999999998</v>
      </c>
      <c r="I26" s="96">
        <v>311.49791999999991</v>
      </c>
      <c r="J26" s="97">
        <f t="shared" si="0"/>
        <v>3.476242878676087E-2</v>
      </c>
      <c r="K26" s="97">
        <f>I26/'סכום נכסי הקרן'!$C$42</f>
        <v>4.590814915265451E-5</v>
      </c>
    </row>
    <row r="27" spans="2:51">
      <c r="B27" s="89" t="s">
        <v>2143</v>
      </c>
      <c r="C27" s="86" t="s">
        <v>2144</v>
      </c>
      <c r="D27" s="99" t="s">
        <v>1884</v>
      </c>
      <c r="E27" s="99" t="s">
        <v>177</v>
      </c>
      <c r="F27" s="109">
        <v>43655</v>
      </c>
      <c r="G27" s="96">
        <v>12230749.999999998</v>
      </c>
      <c r="H27" s="98">
        <v>1.6669</v>
      </c>
      <c r="I27" s="96">
        <v>203.86830999999998</v>
      </c>
      <c r="J27" s="97">
        <f t="shared" si="0"/>
        <v>2.2751219681506347E-2</v>
      </c>
      <c r="K27" s="97">
        <f>I27/'סכום נכסי הקרן'!$C$42</f>
        <v>3.0045840379863881E-5</v>
      </c>
    </row>
    <row r="28" spans="2:51">
      <c r="B28" s="89" t="s">
        <v>2145</v>
      </c>
      <c r="C28" s="86" t="s">
        <v>2146</v>
      </c>
      <c r="D28" s="99" t="s">
        <v>1884</v>
      </c>
      <c r="E28" s="99" t="s">
        <v>177</v>
      </c>
      <c r="F28" s="109">
        <v>43724</v>
      </c>
      <c r="G28" s="96">
        <v>7003599.9999999991</v>
      </c>
      <c r="H28" s="98">
        <v>1.3213999999999999</v>
      </c>
      <c r="I28" s="96">
        <v>92.54907</v>
      </c>
      <c r="J28" s="97">
        <f t="shared" si="0"/>
        <v>1.0328256622567327E-2</v>
      </c>
      <c r="K28" s="97">
        <f>I28/'סכום נכסי הקרן'!$C$42</f>
        <v>1.3639758844936955E-5</v>
      </c>
    </row>
    <row r="29" spans="2:51">
      <c r="B29" s="89" t="s">
        <v>2147</v>
      </c>
      <c r="C29" s="86" t="s">
        <v>2148</v>
      </c>
      <c r="D29" s="99" t="s">
        <v>1884</v>
      </c>
      <c r="E29" s="99" t="s">
        <v>177</v>
      </c>
      <c r="F29" s="109">
        <v>43727</v>
      </c>
      <c r="G29" s="96">
        <v>10520999.999999998</v>
      </c>
      <c r="H29" s="98">
        <v>1.0353000000000001</v>
      </c>
      <c r="I29" s="96">
        <v>108.92564999999998</v>
      </c>
      <c r="J29" s="97">
        <f t="shared" si="0"/>
        <v>1.2155844094164864E-2</v>
      </c>
      <c r="K29" s="97">
        <f>I29/'סכום נכסי הקרן'!$C$42</f>
        <v>1.6053317424237831E-5</v>
      </c>
    </row>
    <row r="30" spans="2:51">
      <c r="B30" s="89" t="s">
        <v>2149</v>
      </c>
      <c r="C30" s="86" t="s">
        <v>2150</v>
      </c>
      <c r="D30" s="99" t="s">
        <v>1884</v>
      </c>
      <c r="E30" s="99" t="s">
        <v>177</v>
      </c>
      <c r="F30" s="109">
        <v>43642</v>
      </c>
      <c r="G30" s="96">
        <v>21043199.999999996</v>
      </c>
      <c r="H30" s="98">
        <v>2.6187999999999998</v>
      </c>
      <c r="I30" s="96">
        <v>551.07278999999994</v>
      </c>
      <c r="J30" s="97">
        <f t="shared" si="0"/>
        <v>6.1498415843985826E-2</v>
      </c>
      <c r="K30" s="97">
        <f>I30/'סכום נכסי הקרן'!$C$42</f>
        <v>8.1216374855053481E-5</v>
      </c>
    </row>
    <row r="31" spans="2:51">
      <c r="B31" s="89" t="s">
        <v>2151</v>
      </c>
      <c r="C31" s="86" t="s">
        <v>2152</v>
      </c>
      <c r="D31" s="99" t="s">
        <v>1884</v>
      </c>
      <c r="E31" s="99" t="s">
        <v>177</v>
      </c>
      <c r="F31" s="109">
        <v>43628</v>
      </c>
      <c r="G31" s="96">
        <v>22814999.999999996</v>
      </c>
      <c r="H31" s="98">
        <v>1.927</v>
      </c>
      <c r="I31" s="96">
        <v>439.63941999999992</v>
      </c>
      <c r="J31" s="97">
        <f t="shared" si="0"/>
        <v>4.9062716147840899E-2</v>
      </c>
      <c r="K31" s="97">
        <f>I31/'סכום נכסי הקרן'!$C$42</f>
        <v>6.4793472992521168E-5</v>
      </c>
    </row>
    <row r="32" spans="2:51">
      <c r="B32" s="89" t="s">
        <v>2153</v>
      </c>
      <c r="C32" s="86" t="s">
        <v>2154</v>
      </c>
      <c r="D32" s="99" t="s">
        <v>1884</v>
      </c>
      <c r="E32" s="99" t="s">
        <v>177</v>
      </c>
      <c r="F32" s="109">
        <v>43720</v>
      </c>
      <c r="G32" s="96">
        <v>17552999.999999996</v>
      </c>
      <c r="H32" s="98">
        <v>1.5044</v>
      </c>
      <c r="I32" s="96">
        <v>264.07598999999999</v>
      </c>
      <c r="J32" s="97">
        <f t="shared" si="0"/>
        <v>2.9470253915879686E-2</v>
      </c>
      <c r="K32" s="97">
        <f>I32/'סכום נכסי הקרן'!$C$42</f>
        <v>3.8919168181138745E-5</v>
      </c>
    </row>
    <row r="33" spans="2:11">
      <c r="B33" s="89" t="s">
        <v>2155</v>
      </c>
      <c r="C33" s="86" t="s">
        <v>2156</v>
      </c>
      <c r="D33" s="99" t="s">
        <v>1884</v>
      </c>
      <c r="E33" s="99" t="s">
        <v>177</v>
      </c>
      <c r="F33" s="109">
        <v>43669</v>
      </c>
      <c r="G33" s="96">
        <v>5271149.9999999991</v>
      </c>
      <c r="H33" s="98">
        <v>1.06</v>
      </c>
      <c r="I33" s="96">
        <v>55.872899999999994</v>
      </c>
      <c r="J33" s="97">
        <f t="shared" si="0"/>
        <v>6.2352830714240779E-3</v>
      </c>
      <c r="K33" s="97">
        <f>I33/'סכום נכסי הקרן'!$C$42</f>
        <v>8.2344736901978361E-6</v>
      </c>
    </row>
    <row r="34" spans="2:11">
      <c r="B34" s="89" t="s">
        <v>2157</v>
      </c>
      <c r="C34" s="86" t="s">
        <v>2158</v>
      </c>
      <c r="D34" s="99" t="s">
        <v>1884</v>
      </c>
      <c r="E34" s="99" t="s">
        <v>177</v>
      </c>
      <c r="F34" s="109">
        <v>43696</v>
      </c>
      <c r="G34" s="96">
        <v>12652919.999999998</v>
      </c>
      <c r="H34" s="98">
        <v>1.1841999999999999</v>
      </c>
      <c r="I34" s="96">
        <v>149.83593999999997</v>
      </c>
      <c r="J34" s="97">
        <f t="shared" si="0"/>
        <v>1.6721335391091455E-2</v>
      </c>
      <c r="K34" s="97">
        <f>I34/'סכום נכסי הקרן'!$C$42</f>
        <v>2.2082621553133299E-5</v>
      </c>
    </row>
    <row r="35" spans="2:11">
      <c r="B35" s="89" t="s">
        <v>2159</v>
      </c>
      <c r="C35" s="86" t="s">
        <v>2160</v>
      </c>
      <c r="D35" s="99" t="s">
        <v>1884</v>
      </c>
      <c r="E35" s="99" t="s">
        <v>177</v>
      </c>
      <c r="F35" s="109">
        <v>43718</v>
      </c>
      <c r="G35" s="96">
        <v>8787249.9999999981</v>
      </c>
      <c r="H35" s="98">
        <v>1.3048</v>
      </c>
      <c r="I35" s="96">
        <v>114.65401999999997</v>
      </c>
      <c r="J35" s="97">
        <f t="shared" si="0"/>
        <v>1.2795116594569417E-2</v>
      </c>
      <c r="K35" s="97">
        <f>I35/'סכום נכסי הקרן'!$C$42</f>
        <v>1.6897556976019079E-5</v>
      </c>
    </row>
    <row r="36" spans="2:11">
      <c r="B36" s="89" t="s">
        <v>2161</v>
      </c>
      <c r="C36" s="86" t="s">
        <v>2162</v>
      </c>
      <c r="D36" s="99" t="s">
        <v>1884</v>
      </c>
      <c r="E36" s="99" t="s">
        <v>177</v>
      </c>
      <c r="F36" s="109">
        <v>43621</v>
      </c>
      <c r="G36" s="96">
        <v>38757399.999999993</v>
      </c>
      <c r="H36" s="98">
        <v>2.4722</v>
      </c>
      <c r="I36" s="96">
        <v>958.15900999999985</v>
      </c>
      <c r="J36" s="97">
        <f t="shared" si="0"/>
        <v>0.10692827211019032</v>
      </c>
      <c r="K36" s="97">
        <f>I36/'סכום נכסי הקרן'!$C$42</f>
        <v>1.4121220052782307E-4</v>
      </c>
    </row>
    <row r="37" spans="2:11">
      <c r="B37" s="89" t="s">
        <v>2163</v>
      </c>
      <c r="C37" s="86" t="s">
        <v>2164</v>
      </c>
      <c r="D37" s="99" t="s">
        <v>1884</v>
      </c>
      <c r="E37" s="99" t="s">
        <v>177</v>
      </c>
      <c r="F37" s="109">
        <v>43641</v>
      </c>
      <c r="G37" s="96">
        <v>7059999.9999999991</v>
      </c>
      <c r="H37" s="98">
        <v>2.6640999999999999</v>
      </c>
      <c r="I37" s="96">
        <v>188.08545000000001</v>
      </c>
      <c r="J37" s="97">
        <f t="shared" si="0"/>
        <v>2.0989889953200568E-2</v>
      </c>
      <c r="K37" s="97">
        <f>I37/'סכום נכסי הקרן'!$C$42</f>
        <v>2.7719783464506423E-5</v>
      </c>
    </row>
    <row r="38" spans="2:11">
      <c r="B38" s="89" t="s">
        <v>2165</v>
      </c>
      <c r="C38" s="86" t="s">
        <v>2166</v>
      </c>
      <c r="D38" s="99" t="s">
        <v>1884</v>
      </c>
      <c r="E38" s="99" t="s">
        <v>177</v>
      </c>
      <c r="F38" s="109">
        <v>43633</v>
      </c>
      <c r="G38" s="96">
        <v>31872149.999999996</v>
      </c>
      <c r="H38" s="98">
        <v>2.8037999999999998</v>
      </c>
      <c r="I38" s="96">
        <v>893.64561999999989</v>
      </c>
      <c r="J38" s="97">
        <f t="shared" si="0"/>
        <v>9.9728730855893899E-2</v>
      </c>
      <c r="K38" s="97">
        <f>I38/'סכום נכסי הקרן'!$C$42</f>
        <v>1.3170430291340764E-4</v>
      </c>
    </row>
    <row r="39" spans="2:11">
      <c r="B39" s="85"/>
      <c r="C39" s="86"/>
      <c r="D39" s="86"/>
      <c r="E39" s="86"/>
      <c r="F39" s="86"/>
      <c r="G39" s="96"/>
      <c r="H39" s="98"/>
      <c r="I39" s="86"/>
      <c r="J39" s="97"/>
      <c r="K39" s="86"/>
    </row>
    <row r="40" spans="2:11">
      <c r="B40" s="104" t="s">
        <v>244</v>
      </c>
      <c r="C40" s="84"/>
      <c r="D40" s="84"/>
      <c r="E40" s="84"/>
      <c r="F40" s="84"/>
      <c r="G40" s="93"/>
      <c r="H40" s="95"/>
      <c r="I40" s="93">
        <v>3680.5603577869997</v>
      </c>
      <c r="J40" s="94">
        <f t="shared" ref="J40:J71" si="1">I40/$I$11</f>
        <v>0.41074180313289316</v>
      </c>
      <c r="K40" s="94">
        <f>I40/'סכום נכסי הקרן'!$C$42</f>
        <v>5.4243609032969813E-4</v>
      </c>
    </row>
    <row r="41" spans="2:11">
      <c r="B41" s="89" t="s">
        <v>2167</v>
      </c>
      <c r="C41" s="86" t="s">
        <v>2168</v>
      </c>
      <c r="D41" s="99" t="s">
        <v>1884</v>
      </c>
      <c r="E41" s="99" t="s">
        <v>179</v>
      </c>
      <c r="F41" s="109">
        <v>43699</v>
      </c>
      <c r="G41" s="96">
        <v>2297542.9953749995</v>
      </c>
      <c r="H41" s="98">
        <v>-2.0985</v>
      </c>
      <c r="I41" s="96">
        <v>-48.214957197999986</v>
      </c>
      <c r="J41" s="97">
        <f t="shared" si="1"/>
        <v>-5.3806748245773146E-3</v>
      </c>
      <c r="K41" s="97">
        <f>I41/'סכום נכסי הקרן'!$C$42</f>
        <v>-7.1058562652188404E-6</v>
      </c>
    </row>
    <row r="42" spans="2:11">
      <c r="B42" s="89" t="s">
        <v>2169</v>
      </c>
      <c r="C42" s="86" t="s">
        <v>2170</v>
      </c>
      <c r="D42" s="99" t="s">
        <v>1884</v>
      </c>
      <c r="E42" s="99" t="s">
        <v>179</v>
      </c>
      <c r="F42" s="109">
        <v>43704</v>
      </c>
      <c r="G42" s="96">
        <v>1531695.3302499996</v>
      </c>
      <c r="H42" s="98">
        <v>-2.2086000000000001</v>
      </c>
      <c r="I42" s="96">
        <v>-33.828272312000003</v>
      </c>
      <c r="J42" s="97">
        <f t="shared" si="1"/>
        <v>-3.7751549263155748E-3</v>
      </c>
      <c r="K42" s="97">
        <f>I42/'סכום נכסי הקרן'!$C$42</f>
        <v>-4.9855657812286816E-6</v>
      </c>
    </row>
    <row r="43" spans="2:11">
      <c r="B43" s="89" t="s">
        <v>2171</v>
      </c>
      <c r="C43" s="86" t="s">
        <v>2172</v>
      </c>
      <c r="D43" s="99" t="s">
        <v>1884</v>
      </c>
      <c r="E43" s="99" t="s">
        <v>179</v>
      </c>
      <c r="F43" s="109">
        <v>43703</v>
      </c>
      <c r="G43" s="96">
        <v>614013.7403699999</v>
      </c>
      <c r="H43" s="98">
        <v>-2.0516999999999999</v>
      </c>
      <c r="I43" s="96">
        <v>-12.597622998999997</v>
      </c>
      <c r="J43" s="97">
        <f t="shared" si="1"/>
        <v>-1.4058648365459338E-3</v>
      </c>
      <c r="K43" s="97">
        <f>I43/'סכום נכסי הקרן'!$C$42</f>
        <v>-1.8566209225634726E-6</v>
      </c>
    </row>
    <row r="44" spans="2:11">
      <c r="B44" s="89" t="s">
        <v>2173</v>
      </c>
      <c r="C44" s="86" t="s">
        <v>2174</v>
      </c>
      <c r="D44" s="99" t="s">
        <v>1884</v>
      </c>
      <c r="E44" s="99" t="s">
        <v>179</v>
      </c>
      <c r="F44" s="109">
        <v>43719</v>
      </c>
      <c r="G44" s="96">
        <v>3930989.9936749996</v>
      </c>
      <c r="H44" s="98">
        <v>1.1181000000000001</v>
      </c>
      <c r="I44" s="96">
        <v>43.951714107999997</v>
      </c>
      <c r="J44" s="97">
        <f t="shared" si="1"/>
        <v>4.9049070110497792E-3</v>
      </c>
      <c r="K44" s="97">
        <f>I44/'סכום נכסי הקרן'!$C$42</f>
        <v>6.4775451687924397E-6</v>
      </c>
    </row>
    <row r="45" spans="2:11">
      <c r="B45" s="89" t="s">
        <v>2175</v>
      </c>
      <c r="C45" s="86" t="s">
        <v>2176</v>
      </c>
      <c r="D45" s="99" t="s">
        <v>1884</v>
      </c>
      <c r="E45" s="99" t="s">
        <v>179</v>
      </c>
      <c r="F45" s="109">
        <v>43719</v>
      </c>
      <c r="G45" s="96">
        <v>3931235.2863299996</v>
      </c>
      <c r="H45" s="98">
        <v>1.1242000000000001</v>
      </c>
      <c r="I45" s="96">
        <v>44.193999324999993</v>
      </c>
      <c r="J45" s="97">
        <f t="shared" si="1"/>
        <v>4.9319454664014141E-3</v>
      </c>
      <c r="K45" s="97">
        <f>I45/'סכום נכסי הקרן'!$C$42</f>
        <v>6.5132528418308956E-6</v>
      </c>
    </row>
    <row r="46" spans="2:11">
      <c r="B46" s="89" t="s">
        <v>2177</v>
      </c>
      <c r="C46" s="86" t="s">
        <v>2178</v>
      </c>
      <c r="D46" s="99" t="s">
        <v>1884</v>
      </c>
      <c r="E46" s="99" t="s">
        <v>179</v>
      </c>
      <c r="F46" s="109">
        <v>43675</v>
      </c>
      <c r="G46" s="96">
        <v>4740736.0872199992</v>
      </c>
      <c r="H46" s="98">
        <v>2.4350000000000001</v>
      </c>
      <c r="I46" s="96">
        <v>115.43801835699998</v>
      </c>
      <c r="J46" s="97">
        <f t="shared" si="1"/>
        <v>1.2882608951032503E-2</v>
      </c>
      <c r="K46" s="97">
        <f>I46/'סכום נכסי הקרן'!$C$42</f>
        <v>1.7013101611144067E-5</v>
      </c>
    </row>
    <row r="47" spans="2:11">
      <c r="B47" s="89" t="s">
        <v>2179</v>
      </c>
      <c r="C47" s="86" t="s">
        <v>2180</v>
      </c>
      <c r="D47" s="99" t="s">
        <v>1884</v>
      </c>
      <c r="E47" s="99" t="s">
        <v>179</v>
      </c>
      <c r="F47" s="109">
        <v>43678</v>
      </c>
      <c r="G47" s="96">
        <v>2113085.3361059995</v>
      </c>
      <c r="H47" s="98">
        <v>1.6720999999999999</v>
      </c>
      <c r="I47" s="96">
        <v>35.332054331999991</v>
      </c>
      <c r="J47" s="97">
        <f t="shared" si="1"/>
        <v>3.9429734317523403E-3</v>
      </c>
      <c r="K47" s="97">
        <f>I47/'סכום נכסי הקרן'!$C$42</f>
        <v>5.2071911752834466E-6</v>
      </c>
    </row>
    <row r="48" spans="2:11">
      <c r="B48" s="89" t="s">
        <v>2181</v>
      </c>
      <c r="C48" s="86" t="s">
        <v>2182</v>
      </c>
      <c r="D48" s="99" t="s">
        <v>1884</v>
      </c>
      <c r="E48" s="99" t="s">
        <v>179</v>
      </c>
      <c r="F48" s="109">
        <v>43677</v>
      </c>
      <c r="G48" s="96">
        <v>3166938.4174399995</v>
      </c>
      <c r="H48" s="98">
        <v>2.6322999999999999</v>
      </c>
      <c r="I48" s="96">
        <v>83.364340280999983</v>
      </c>
      <c r="J48" s="97">
        <f t="shared" si="1"/>
        <v>9.3032625783618823E-3</v>
      </c>
      <c r="K48" s="97">
        <f>I48/'סכום נכסי הקרן'!$C$42</f>
        <v>1.2286125594780192E-5</v>
      </c>
    </row>
    <row r="49" spans="2:11">
      <c r="B49" s="89" t="s">
        <v>2183</v>
      </c>
      <c r="C49" s="86" t="s">
        <v>2184</v>
      </c>
      <c r="D49" s="99" t="s">
        <v>1884</v>
      </c>
      <c r="E49" s="99" t="s">
        <v>179</v>
      </c>
      <c r="F49" s="109">
        <v>43677</v>
      </c>
      <c r="G49" s="96">
        <v>3166938.4174399995</v>
      </c>
      <c r="H49" s="98">
        <v>2.6322999999999999</v>
      </c>
      <c r="I49" s="96">
        <v>83.364340280999983</v>
      </c>
      <c r="J49" s="97">
        <f t="shared" si="1"/>
        <v>9.3032625783618823E-3</v>
      </c>
      <c r="K49" s="97">
        <f>I49/'סכום נכסי הקרן'!$C$42</f>
        <v>1.2286125594780192E-5</v>
      </c>
    </row>
    <row r="50" spans="2:11">
      <c r="B50" s="89" t="s">
        <v>2185</v>
      </c>
      <c r="C50" s="86" t="s">
        <v>2172</v>
      </c>
      <c r="D50" s="99" t="s">
        <v>1884</v>
      </c>
      <c r="E50" s="99" t="s">
        <v>179</v>
      </c>
      <c r="F50" s="109">
        <v>43676</v>
      </c>
      <c r="G50" s="96">
        <v>5543613.9864459988</v>
      </c>
      <c r="H50" s="98">
        <v>2.6579999999999999</v>
      </c>
      <c r="I50" s="96">
        <v>147.34975739000001</v>
      </c>
      <c r="J50" s="97">
        <f t="shared" si="1"/>
        <v>1.6443883310734042E-2</v>
      </c>
      <c r="K50" s="97">
        <f>I50/'סכום נכסי הקרן'!$C$42</f>
        <v>2.1716211266731984E-5</v>
      </c>
    </row>
    <row r="51" spans="2:11">
      <c r="B51" s="89" t="s">
        <v>2186</v>
      </c>
      <c r="C51" s="86" t="s">
        <v>2187</v>
      </c>
      <c r="D51" s="99" t="s">
        <v>1884</v>
      </c>
      <c r="E51" s="99" t="s">
        <v>180</v>
      </c>
      <c r="F51" s="109">
        <v>43678</v>
      </c>
      <c r="G51" s="96">
        <v>2285585.9206259996</v>
      </c>
      <c r="H51" s="98">
        <v>-1.1184000000000001</v>
      </c>
      <c r="I51" s="96">
        <v>-25.561866798999997</v>
      </c>
      <c r="J51" s="97">
        <f t="shared" si="1"/>
        <v>-2.8526436846092089E-3</v>
      </c>
      <c r="K51" s="97">
        <f>I51/'סכום נכסי הקרן'!$C$42</f>
        <v>-3.7672739311671148E-6</v>
      </c>
    </row>
    <row r="52" spans="2:11">
      <c r="B52" s="89" t="s">
        <v>2188</v>
      </c>
      <c r="C52" s="86" t="s">
        <v>2189</v>
      </c>
      <c r="D52" s="99" t="s">
        <v>1884</v>
      </c>
      <c r="E52" s="99" t="s">
        <v>180</v>
      </c>
      <c r="F52" s="109">
        <v>43677</v>
      </c>
      <c r="G52" s="96">
        <v>1153206.6763820001</v>
      </c>
      <c r="H52" s="98">
        <v>-0.2109</v>
      </c>
      <c r="I52" s="96">
        <v>-2.4321775459999992</v>
      </c>
      <c r="J52" s="97">
        <f t="shared" si="1"/>
        <v>-2.7142524335181374E-4</v>
      </c>
      <c r="K52" s="97">
        <f>I52/'סכום נכסי הקרן'!$C$42</f>
        <v>-3.5845109189655332E-7</v>
      </c>
    </row>
    <row r="53" spans="2:11">
      <c r="B53" s="89" t="s">
        <v>2190</v>
      </c>
      <c r="C53" s="86" t="s">
        <v>2191</v>
      </c>
      <c r="D53" s="99" t="s">
        <v>1884</v>
      </c>
      <c r="E53" s="99" t="s">
        <v>180</v>
      </c>
      <c r="F53" s="109">
        <v>43677</v>
      </c>
      <c r="G53" s="96">
        <v>1153422.0679909997</v>
      </c>
      <c r="H53" s="98">
        <v>-0.1923</v>
      </c>
      <c r="I53" s="96">
        <v>-2.2181294330000001</v>
      </c>
      <c r="J53" s="97">
        <f t="shared" si="1"/>
        <v>-2.47537981808934E-4</v>
      </c>
      <c r="K53" s="97">
        <f>I53/'סכום נכסי הקרן'!$C$42</f>
        <v>-3.2690496568984153E-7</v>
      </c>
    </row>
    <row r="54" spans="2:11">
      <c r="B54" s="89" t="s">
        <v>2192</v>
      </c>
      <c r="C54" s="86" t="s">
        <v>2193</v>
      </c>
      <c r="D54" s="99" t="s">
        <v>1884</v>
      </c>
      <c r="E54" s="99" t="s">
        <v>177</v>
      </c>
      <c r="F54" s="109">
        <v>43648</v>
      </c>
      <c r="G54" s="96">
        <v>2964348.16</v>
      </c>
      <c r="H54" s="98">
        <v>1.3401000000000001</v>
      </c>
      <c r="I54" s="96">
        <v>39.724309999999988</v>
      </c>
      <c r="J54" s="97">
        <f t="shared" si="1"/>
        <v>4.4331387428789655E-3</v>
      </c>
      <c r="K54" s="97">
        <f>I54/'סכום נכסי הקרן'!$C$42</f>
        <v>5.8545159738668076E-6</v>
      </c>
    </row>
    <row r="55" spans="2:11">
      <c r="B55" s="89" t="s">
        <v>2194</v>
      </c>
      <c r="C55" s="86" t="s">
        <v>2195</v>
      </c>
      <c r="D55" s="99" t="s">
        <v>1884</v>
      </c>
      <c r="E55" s="99" t="s">
        <v>177</v>
      </c>
      <c r="F55" s="109">
        <v>43622</v>
      </c>
      <c r="G55" s="96">
        <v>2639933.0699999994</v>
      </c>
      <c r="H55" s="98">
        <v>-0.7681</v>
      </c>
      <c r="I55" s="96">
        <v>-20.278089999999995</v>
      </c>
      <c r="J55" s="97">
        <f t="shared" si="1"/>
        <v>-2.2629867305583541E-3</v>
      </c>
      <c r="K55" s="97">
        <f>I55/'סכום נכסי הקרן'!$C$42</f>
        <v>-2.9885579340335626E-6</v>
      </c>
    </row>
    <row r="56" spans="2:11">
      <c r="B56" s="89" t="s">
        <v>2196</v>
      </c>
      <c r="C56" s="86" t="s">
        <v>2197</v>
      </c>
      <c r="D56" s="99" t="s">
        <v>1884</v>
      </c>
      <c r="E56" s="99" t="s">
        <v>179</v>
      </c>
      <c r="F56" s="109">
        <v>43678</v>
      </c>
      <c r="G56" s="96">
        <v>2548973.7299999995</v>
      </c>
      <c r="H56" s="98">
        <v>1.6019000000000001</v>
      </c>
      <c r="I56" s="96">
        <v>40.833059999999989</v>
      </c>
      <c r="J56" s="97">
        <f t="shared" si="1"/>
        <v>4.5568726121687541E-3</v>
      </c>
      <c r="K56" s="97">
        <f>I56/'סכום נכסי הקרן'!$C$42</f>
        <v>6.0179220742125365E-6</v>
      </c>
    </row>
    <row r="57" spans="2:11">
      <c r="B57" s="89" t="s">
        <v>2198</v>
      </c>
      <c r="C57" s="86" t="s">
        <v>2199</v>
      </c>
      <c r="D57" s="99" t="s">
        <v>1884</v>
      </c>
      <c r="E57" s="99" t="s">
        <v>179</v>
      </c>
      <c r="F57" s="109">
        <v>43614</v>
      </c>
      <c r="G57" s="96">
        <v>5121168.9099999992</v>
      </c>
      <c r="H57" s="98">
        <v>2.9407999999999999</v>
      </c>
      <c r="I57" s="96">
        <v>150.60422999999997</v>
      </c>
      <c r="J57" s="97">
        <f t="shared" si="1"/>
        <v>1.6807074732184263E-2</v>
      </c>
      <c r="K57" s="97">
        <f>I57/'סכום נכסי הקרן'!$C$42</f>
        <v>2.2195851111495978E-5</v>
      </c>
    </row>
    <row r="58" spans="2:11">
      <c r="B58" s="89" t="s">
        <v>2200</v>
      </c>
      <c r="C58" s="86" t="s">
        <v>2201</v>
      </c>
      <c r="D58" s="99" t="s">
        <v>1884</v>
      </c>
      <c r="E58" s="99" t="s">
        <v>179</v>
      </c>
      <c r="F58" s="109">
        <v>43607</v>
      </c>
      <c r="G58" s="96">
        <v>8518646.1499999985</v>
      </c>
      <c r="H58" s="98">
        <v>3.1461999999999999</v>
      </c>
      <c r="I58" s="96">
        <v>268.01226999999994</v>
      </c>
      <c r="J58" s="97">
        <f t="shared" si="1"/>
        <v>2.9909533424342372E-2</v>
      </c>
      <c r="K58" s="97">
        <f>I58/'סכום נכסי הקרן'!$C$42</f>
        <v>3.9499291892226802E-5</v>
      </c>
    </row>
    <row r="59" spans="2:11">
      <c r="B59" s="89" t="s">
        <v>2202</v>
      </c>
      <c r="C59" s="86" t="s">
        <v>2203</v>
      </c>
      <c r="D59" s="99" t="s">
        <v>1884</v>
      </c>
      <c r="E59" s="99" t="s">
        <v>179</v>
      </c>
      <c r="F59" s="109">
        <v>43663</v>
      </c>
      <c r="G59" s="96">
        <v>3986994.4599999995</v>
      </c>
      <c r="H59" s="98">
        <v>3.1995</v>
      </c>
      <c r="I59" s="96">
        <v>127.56413999999998</v>
      </c>
      <c r="J59" s="97">
        <f t="shared" si="1"/>
        <v>1.4235855354971211E-2</v>
      </c>
      <c r="K59" s="97">
        <f>I59/'סכום נכסי הקרן'!$C$42</f>
        <v>1.8800233290964197E-5</v>
      </c>
    </row>
    <row r="60" spans="2:11">
      <c r="B60" s="89" t="s">
        <v>2204</v>
      </c>
      <c r="C60" s="86" t="s">
        <v>2205</v>
      </c>
      <c r="D60" s="99" t="s">
        <v>1884</v>
      </c>
      <c r="E60" s="99" t="s">
        <v>179</v>
      </c>
      <c r="F60" s="109">
        <v>43654</v>
      </c>
      <c r="G60" s="96">
        <v>838628.9099999998</v>
      </c>
      <c r="H60" s="98">
        <v>3.3037000000000001</v>
      </c>
      <c r="I60" s="96">
        <v>27.705769999999998</v>
      </c>
      <c r="J60" s="97">
        <f t="shared" si="1"/>
        <v>3.0918981950421236E-3</v>
      </c>
      <c r="K60" s="97">
        <f>I60/'סכום נכסי הקרן'!$C$42</f>
        <v>4.0832395335068081E-6</v>
      </c>
    </row>
    <row r="61" spans="2:11">
      <c r="B61" s="89" t="s">
        <v>2206</v>
      </c>
      <c r="C61" s="86" t="s">
        <v>2207</v>
      </c>
      <c r="D61" s="99" t="s">
        <v>1884</v>
      </c>
      <c r="E61" s="99" t="s">
        <v>179</v>
      </c>
      <c r="F61" s="109">
        <v>43636</v>
      </c>
      <c r="G61" s="96">
        <v>27098962.920000002</v>
      </c>
      <c r="H61" s="98">
        <v>4.1894999999999998</v>
      </c>
      <c r="I61" s="96">
        <v>1135.3078799999996</v>
      </c>
      <c r="J61" s="97">
        <f t="shared" si="1"/>
        <v>0.12669766568440793</v>
      </c>
      <c r="K61" s="97">
        <f>I61/'סכום נכסי הקרן'!$C$42</f>
        <v>1.6732016537774629E-4</v>
      </c>
    </row>
    <row r="62" spans="2:11">
      <c r="B62" s="89" t="s">
        <v>2208</v>
      </c>
      <c r="C62" s="86" t="s">
        <v>2209</v>
      </c>
      <c r="D62" s="99" t="s">
        <v>1884</v>
      </c>
      <c r="E62" s="99" t="s">
        <v>179</v>
      </c>
      <c r="F62" s="109">
        <v>43628</v>
      </c>
      <c r="G62" s="96">
        <v>5413326.1199999992</v>
      </c>
      <c r="H62" s="98">
        <v>4.4798999999999998</v>
      </c>
      <c r="I62" s="96">
        <v>242.51257999999996</v>
      </c>
      <c r="J62" s="97">
        <f t="shared" si="1"/>
        <v>2.7063828522975848E-2</v>
      </c>
      <c r="K62" s="97">
        <f>I62/'סכום נכסי הקרן'!$C$42</f>
        <v>3.5741181495000224E-5</v>
      </c>
    </row>
    <row r="63" spans="2:11">
      <c r="B63" s="89" t="s">
        <v>2210</v>
      </c>
      <c r="C63" s="86" t="s">
        <v>2211</v>
      </c>
      <c r="D63" s="99" t="s">
        <v>1884</v>
      </c>
      <c r="E63" s="99" t="s">
        <v>179</v>
      </c>
      <c r="F63" s="109">
        <v>43647</v>
      </c>
      <c r="G63" s="96">
        <v>6863544.2999999989</v>
      </c>
      <c r="H63" s="98">
        <v>4.3423999999999996</v>
      </c>
      <c r="I63" s="96">
        <v>298.04206999999997</v>
      </c>
      <c r="J63" s="97">
        <f t="shared" si="1"/>
        <v>3.3260787853202356E-2</v>
      </c>
      <c r="K63" s="97">
        <f>I63/'סכום נכסי הקרן'!$C$42</f>
        <v>4.3925043876138559E-5</v>
      </c>
    </row>
    <row r="64" spans="2:11">
      <c r="B64" s="89" t="s">
        <v>2212</v>
      </c>
      <c r="C64" s="86" t="s">
        <v>2213</v>
      </c>
      <c r="D64" s="99" t="s">
        <v>1884</v>
      </c>
      <c r="E64" s="99" t="s">
        <v>180</v>
      </c>
      <c r="F64" s="109">
        <v>43689</v>
      </c>
      <c r="G64" s="96">
        <v>7598838.2399999984</v>
      </c>
      <c r="H64" s="98">
        <v>-1.4075</v>
      </c>
      <c r="I64" s="96">
        <v>-106.95096000000001</v>
      </c>
      <c r="J64" s="97">
        <f t="shared" si="1"/>
        <v>-1.1935473375474582E-2</v>
      </c>
      <c r="K64" s="97">
        <f>I64/'סכום נכסי הקרן'!$C$42</f>
        <v>-1.5762290238405405E-5</v>
      </c>
    </row>
    <row r="65" spans="2:11">
      <c r="B65" s="89" t="s">
        <v>2214</v>
      </c>
      <c r="C65" s="86" t="s">
        <v>2215</v>
      </c>
      <c r="D65" s="99" t="s">
        <v>1884</v>
      </c>
      <c r="E65" s="99" t="s">
        <v>180</v>
      </c>
      <c r="F65" s="109">
        <v>43663</v>
      </c>
      <c r="G65" s="96">
        <v>436486.10999999993</v>
      </c>
      <c r="H65" s="98">
        <v>1.4019999999999999</v>
      </c>
      <c r="I65" s="96">
        <v>6.1193199999999992</v>
      </c>
      <c r="J65" s="97">
        <f t="shared" si="1"/>
        <v>6.8290159280486225E-4</v>
      </c>
      <c r="K65" s="97">
        <f>I65/'סכום נכסי הקרן'!$C$42</f>
        <v>9.0185724281183587E-7</v>
      </c>
    </row>
    <row r="66" spans="2:11">
      <c r="B66" s="89" t="s">
        <v>2216</v>
      </c>
      <c r="C66" s="86" t="s">
        <v>2217</v>
      </c>
      <c r="D66" s="99" t="s">
        <v>1884</v>
      </c>
      <c r="E66" s="99" t="s">
        <v>180</v>
      </c>
      <c r="F66" s="109">
        <v>43671</v>
      </c>
      <c r="G66" s="96">
        <v>3074000.1299999994</v>
      </c>
      <c r="H66" s="98">
        <v>1.9931000000000001</v>
      </c>
      <c r="I66" s="96">
        <v>61.268999999999991</v>
      </c>
      <c r="J66" s="97">
        <f t="shared" si="1"/>
        <v>6.8374750281993916E-3</v>
      </c>
      <c r="K66" s="97">
        <f>I66/'סכום נכסי הקרן'!$C$42</f>
        <v>9.029743731303212E-6</v>
      </c>
    </row>
    <row r="67" spans="2:11">
      <c r="B67" s="89" t="s">
        <v>2218</v>
      </c>
      <c r="C67" s="86" t="s">
        <v>2219</v>
      </c>
      <c r="D67" s="99" t="s">
        <v>1884</v>
      </c>
      <c r="E67" s="99" t="s">
        <v>180</v>
      </c>
      <c r="F67" s="109">
        <v>43643</v>
      </c>
      <c r="G67" s="96">
        <v>13399188.659999998</v>
      </c>
      <c r="H67" s="98">
        <v>3.6234000000000002</v>
      </c>
      <c r="I67" s="96">
        <v>485.50566999999995</v>
      </c>
      <c r="J67" s="97">
        <f t="shared" si="1"/>
        <v>5.4181280821854687E-2</v>
      </c>
      <c r="K67" s="97">
        <f>I67/'סכום נכסי הקרן'!$C$42</f>
        <v>7.1553179914714878E-5</v>
      </c>
    </row>
    <row r="68" spans="2:11">
      <c r="B68" s="89" t="s">
        <v>2220</v>
      </c>
      <c r="C68" s="86" t="s">
        <v>2221</v>
      </c>
      <c r="D68" s="99" t="s">
        <v>1884</v>
      </c>
      <c r="E68" s="99" t="s">
        <v>180</v>
      </c>
      <c r="F68" s="109">
        <v>43586</v>
      </c>
      <c r="G68" s="96">
        <v>7106577.4499999993</v>
      </c>
      <c r="H68" s="98">
        <v>6.6252000000000004</v>
      </c>
      <c r="I68" s="96">
        <v>470.8273299999999</v>
      </c>
      <c r="J68" s="97">
        <f t="shared" si="1"/>
        <v>5.2543212904875125E-2</v>
      </c>
      <c r="K68" s="97">
        <f>I68/'סכום נכסי הקרן'!$C$42</f>
        <v>6.9389905687929109E-5</v>
      </c>
    </row>
    <row r="69" spans="2:11">
      <c r="B69" s="89" t="s">
        <v>2222</v>
      </c>
      <c r="C69" s="86" t="s">
        <v>2223</v>
      </c>
      <c r="D69" s="99" t="s">
        <v>1884</v>
      </c>
      <c r="E69" s="99" t="s">
        <v>177</v>
      </c>
      <c r="F69" s="109">
        <v>43711</v>
      </c>
      <c r="G69" s="96">
        <v>10027861.379999999</v>
      </c>
      <c r="H69" s="98">
        <v>1.8563000000000001</v>
      </c>
      <c r="I69" s="96">
        <v>186.14796999999996</v>
      </c>
      <c r="J69" s="97">
        <f t="shared" si="1"/>
        <v>2.0773671782222811E-2</v>
      </c>
      <c r="K69" s="97">
        <f>I69/'סכום נכסי הקרן'!$C$42</f>
        <v>2.7434240238984124E-5</v>
      </c>
    </row>
    <row r="70" spans="2:11">
      <c r="B70" s="89" t="s">
        <v>2224</v>
      </c>
      <c r="C70" s="86" t="s">
        <v>2225</v>
      </c>
      <c r="D70" s="99" t="s">
        <v>1884</v>
      </c>
      <c r="E70" s="99" t="s">
        <v>177</v>
      </c>
      <c r="F70" s="109">
        <v>43633</v>
      </c>
      <c r="G70" s="96">
        <v>7646872.919999999</v>
      </c>
      <c r="H70" s="98">
        <v>0.17599999999999999</v>
      </c>
      <c r="I70" s="96">
        <v>13.461859999999996</v>
      </c>
      <c r="J70" s="97">
        <f t="shared" si="1"/>
        <v>1.5023116352987033E-3</v>
      </c>
      <c r="K70" s="97">
        <f>I70/'סכום נכסי הקרן'!$C$42</f>
        <v>1.9839910223225682E-6</v>
      </c>
    </row>
    <row r="71" spans="2:11">
      <c r="B71" s="89" t="s">
        <v>2226</v>
      </c>
      <c r="C71" s="86" t="s">
        <v>2227</v>
      </c>
      <c r="D71" s="99" t="s">
        <v>1884</v>
      </c>
      <c r="E71" s="99" t="s">
        <v>177</v>
      </c>
      <c r="F71" s="109">
        <v>43566</v>
      </c>
      <c r="G71" s="96">
        <v>10792111.599999998</v>
      </c>
      <c r="H71" s="98">
        <v>-1.6122000000000001</v>
      </c>
      <c r="I71" s="96">
        <v>-173.98924999999997</v>
      </c>
      <c r="J71" s="97">
        <f t="shared" si="1"/>
        <v>-1.9416787478988413E-2</v>
      </c>
      <c r="K71" s="97">
        <f>I71/'סכום נכסי הקרן'!$C$42</f>
        <v>-2.5642304256665645E-5</v>
      </c>
    </row>
    <row r="72" spans="2:11">
      <c r="B72" s="85"/>
      <c r="C72" s="86"/>
      <c r="D72" s="86"/>
      <c r="E72" s="86"/>
      <c r="F72" s="86"/>
      <c r="G72" s="96"/>
      <c r="H72" s="98"/>
      <c r="I72" s="86"/>
      <c r="J72" s="97"/>
      <c r="K72" s="86"/>
    </row>
    <row r="73" spans="2:11">
      <c r="B73" s="104" t="s">
        <v>242</v>
      </c>
      <c r="C73" s="84"/>
      <c r="D73" s="84"/>
      <c r="E73" s="84"/>
      <c r="F73" s="84"/>
      <c r="G73" s="93"/>
      <c r="H73" s="95"/>
      <c r="I73" s="93">
        <v>39.268049987999994</v>
      </c>
      <c r="J73" s="94">
        <f t="shared" ref="J73:J76" si="2">I73/$I$11</f>
        <v>4.3822212080992908E-3</v>
      </c>
      <c r="K73" s="94">
        <f>I73/'סכום נכסי הקרן'!$C$42</f>
        <v>5.787272980130966E-6</v>
      </c>
    </row>
    <row r="74" spans="2:11">
      <c r="B74" s="89" t="s">
        <v>2228</v>
      </c>
      <c r="C74" s="86" t="s">
        <v>2229</v>
      </c>
      <c r="D74" s="99" t="s">
        <v>1884</v>
      </c>
      <c r="E74" s="99" t="s">
        <v>178</v>
      </c>
      <c r="F74" s="109">
        <v>43614</v>
      </c>
      <c r="G74" s="96">
        <v>22176.991999999998</v>
      </c>
      <c r="H74" s="98">
        <v>0.17519999999999999</v>
      </c>
      <c r="I74" s="96">
        <v>3.8848101999999989E-2</v>
      </c>
      <c r="J74" s="97">
        <f t="shared" si="2"/>
        <v>4.3353560090411599E-6</v>
      </c>
      <c r="K74" s="97">
        <f>I74/'סכום נכסי הקרן'!$C$42</f>
        <v>5.7253816041967017E-9</v>
      </c>
    </row>
    <row r="75" spans="2:11">
      <c r="B75" s="89" t="s">
        <v>2228</v>
      </c>
      <c r="C75" s="86" t="s">
        <v>2230</v>
      </c>
      <c r="D75" s="99" t="s">
        <v>1884</v>
      </c>
      <c r="E75" s="99" t="s">
        <v>178</v>
      </c>
      <c r="F75" s="109">
        <v>43626</v>
      </c>
      <c r="G75" s="96">
        <v>4435398.4000000004</v>
      </c>
      <c r="H75" s="98">
        <v>0.86009999999999998</v>
      </c>
      <c r="I75" s="96">
        <v>38.149611885999995</v>
      </c>
      <c r="J75" s="97">
        <f t="shared" si="2"/>
        <v>4.2574061696130788E-3</v>
      </c>
      <c r="K75" s="97">
        <f>I75/'סכום נכסי הקרן'!$C$42</f>
        <v>5.6224390601978004E-6</v>
      </c>
    </row>
    <row r="76" spans="2:11">
      <c r="B76" s="89" t="s">
        <v>2398</v>
      </c>
      <c r="C76" s="86" t="s">
        <v>2231</v>
      </c>
      <c r="D76" s="99" t="s">
        <v>1884</v>
      </c>
      <c r="E76" s="99" t="s">
        <v>178</v>
      </c>
      <c r="F76" s="109">
        <v>43108</v>
      </c>
      <c r="G76" s="96">
        <v>2990.1299999999992</v>
      </c>
      <c r="H76" s="98">
        <v>1013.361</v>
      </c>
      <c r="I76" s="96">
        <v>1.0795899999999996</v>
      </c>
      <c r="J76" s="97">
        <f t="shared" si="2"/>
        <v>1.2047968247717083E-4</v>
      </c>
      <c r="K76" s="97">
        <f>I76/'סכום נכסי הקרן'!$C$42</f>
        <v>1.5910853832896951E-7</v>
      </c>
    </row>
    <row r="77" spans="2:11">
      <c r="C77" s="1"/>
      <c r="D77" s="1"/>
    </row>
    <row r="78" spans="2:11">
      <c r="C78" s="1"/>
      <c r="D78" s="1"/>
    </row>
    <row r="79" spans="2:11">
      <c r="C79" s="1"/>
      <c r="D79" s="1"/>
    </row>
    <row r="80" spans="2:11">
      <c r="B80" s="101" t="s">
        <v>270</v>
      </c>
      <c r="C80" s="1"/>
      <c r="D80" s="1"/>
    </row>
    <row r="81" spans="2:4">
      <c r="B81" s="101" t="s">
        <v>125</v>
      </c>
      <c r="C81" s="1"/>
      <c r="D81" s="1"/>
    </row>
    <row r="82" spans="2:4">
      <c r="B82" s="101" t="s">
        <v>252</v>
      </c>
      <c r="C82" s="1"/>
      <c r="D82" s="1"/>
    </row>
    <row r="83" spans="2:4">
      <c r="B83" s="101" t="s">
        <v>260</v>
      </c>
      <c r="C83" s="1"/>
      <c r="D83" s="1"/>
    </row>
    <row r="84" spans="2:4">
      <c r="C84" s="1"/>
      <c r="D84" s="1"/>
    </row>
    <row r="85" spans="2:4">
      <c r="C85" s="1"/>
      <c r="D85" s="1"/>
    </row>
    <row r="86" spans="2:4">
      <c r="C86" s="1"/>
      <c r="D86" s="1"/>
    </row>
    <row r="87" spans="2:4">
      <c r="C87" s="1"/>
      <c r="D87" s="1"/>
    </row>
    <row r="88" spans="2:4">
      <c r="C88" s="1"/>
      <c r="D88" s="1"/>
    </row>
    <row r="89" spans="2:4">
      <c r="C89" s="1"/>
      <c r="D89" s="1"/>
    </row>
    <row r="90" spans="2:4">
      <c r="C90" s="1"/>
      <c r="D90" s="1"/>
    </row>
    <row r="91" spans="2:4">
      <c r="C91" s="1"/>
      <c r="D91" s="1"/>
    </row>
    <row r="92" spans="2:4">
      <c r="C92" s="1"/>
      <c r="D92" s="1"/>
    </row>
    <row r="93" spans="2:4">
      <c r="C93" s="1"/>
      <c r="D93" s="1"/>
    </row>
    <row r="94" spans="2:4">
      <c r="C94" s="1"/>
      <c r="D94" s="1"/>
    </row>
    <row r="95" spans="2:4">
      <c r="C95" s="1"/>
      <c r="D95" s="1"/>
    </row>
    <row r="96" spans="2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40 AH41:XFD44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193</v>
      </c>
      <c r="C1" s="80" t="s" vm="1">
        <v>271</v>
      </c>
    </row>
    <row r="2" spans="2:78">
      <c r="B2" s="58" t="s">
        <v>192</v>
      </c>
      <c r="C2" s="80" t="s">
        <v>272</v>
      </c>
    </row>
    <row r="3" spans="2:78">
      <c r="B3" s="58" t="s">
        <v>194</v>
      </c>
      <c r="C3" s="80" t="s">
        <v>273</v>
      </c>
    </row>
    <row r="4" spans="2:78">
      <c r="B4" s="58" t="s">
        <v>195</v>
      </c>
      <c r="C4" s="80">
        <v>8801</v>
      </c>
    </row>
    <row r="6" spans="2:78" ht="26.25" customHeight="1">
      <c r="B6" s="164" t="s">
        <v>224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78" ht="26.25" customHeight="1">
      <c r="B7" s="164" t="s">
        <v>112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2:78" s="3" customFormat="1" ht="47.25">
      <c r="B8" s="23" t="s">
        <v>129</v>
      </c>
      <c r="C8" s="31" t="s">
        <v>49</v>
      </c>
      <c r="D8" s="31" t="s">
        <v>55</v>
      </c>
      <c r="E8" s="31" t="s">
        <v>15</v>
      </c>
      <c r="F8" s="31" t="s">
        <v>71</v>
      </c>
      <c r="G8" s="31" t="s">
        <v>114</v>
      </c>
      <c r="H8" s="31" t="s">
        <v>18</v>
      </c>
      <c r="I8" s="31" t="s">
        <v>113</v>
      </c>
      <c r="J8" s="31" t="s">
        <v>17</v>
      </c>
      <c r="K8" s="31" t="s">
        <v>19</v>
      </c>
      <c r="L8" s="31" t="s">
        <v>254</v>
      </c>
      <c r="M8" s="31" t="s">
        <v>253</v>
      </c>
      <c r="N8" s="31" t="s">
        <v>122</v>
      </c>
      <c r="O8" s="31" t="s">
        <v>64</v>
      </c>
      <c r="P8" s="31" t="s">
        <v>196</v>
      </c>
      <c r="Q8" s="32" t="s">
        <v>198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261</v>
      </c>
      <c r="M9" s="17"/>
      <c r="N9" s="17" t="s">
        <v>257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126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270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125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252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28"/>
  <sheetViews>
    <sheetView rightToLeft="1" topLeftCell="A103" zoomScale="90" zoomScaleNormal="90" workbookViewId="0">
      <selection activeCell="B124" sqref="B124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41.7109375" style="2" bestFit="1" customWidth="1"/>
    <col min="4" max="4" width="10.140625" style="2" bestFit="1" customWidth="1"/>
    <col min="5" max="5" width="11.28515625" style="2" bestFit="1" customWidth="1"/>
    <col min="6" max="6" width="5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4.28515625" style="1" bestFit="1" customWidth="1"/>
    <col min="14" max="14" width="7.28515625" style="1" bestFit="1" customWidth="1"/>
    <col min="15" max="15" width="11.28515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193</v>
      </c>
      <c r="C1" s="80" t="s" vm="1">
        <v>271</v>
      </c>
    </row>
    <row r="2" spans="2:61">
      <c r="B2" s="58" t="s">
        <v>192</v>
      </c>
      <c r="C2" s="80" t="s">
        <v>272</v>
      </c>
    </row>
    <row r="3" spans="2:61">
      <c r="B3" s="58" t="s">
        <v>194</v>
      </c>
      <c r="C3" s="80" t="s">
        <v>273</v>
      </c>
    </row>
    <row r="4" spans="2:61">
      <c r="B4" s="58" t="s">
        <v>195</v>
      </c>
      <c r="C4" s="80">
        <v>8801</v>
      </c>
    </row>
    <row r="6" spans="2:61" ht="26.25" customHeight="1">
      <c r="B6" s="164" t="s">
        <v>225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61" s="3" customFormat="1" ht="63">
      <c r="B7" s="23" t="s">
        <v>129</v>
      </c>
      <c r="C7" s="31" t="s">
        <v>237</v>
      </c>
      <c r="D7" s="31" t="s">
        <v>49</v>
      </c>
      <c r="E7" s="31" t="s">
        <v>130</v>
      </c>
      <c r="F7" s="31" t="s">
        <v>15</v>
      </c>
      <c r="G7" s="31" t="s">
        <v>114</v>
      </c>
      <c r="H7" s="31" t="s">
        <v>71</v>
      </c>
      <c r="I7" s="31" t="s">
        <v>18</v>
      </c>
      <c r="J7" s="31" t="s">
        <v>113</v>
      </c>
      <c r="K7" s="14" t="s">
        <v>38</v>
      </c>
      <c r="L7" s="73" t="s">
        <v>19</v>
      </c>
      <c r="M7" s="31" t="s">
        <v>254</v>
      </c>
      <c r="N7" s="31" t="s">
        <v>253</v>
      </c>
      <c r="O7" s="31" t="s">
        <v>122</v>
      </c>
      <c r="P7" s="31" t="s">
        <v>196</v>
      </c>
      <c r="Q7" s="32" t="s">
        <v>198</v>
      </c>
      <c r="R7" s="1"/>
      <c r="S7" s="1"/>
      <c r="T7" s="1"/>
      <c r="U7" s="1"/>
      <c r="V7" s="1"/>
      <c r="W7" s="1"/>
      <c r="BH7" s="3" t="s">
        <v>176</v>
      </c>
      <c r="BI7" s="3" t="s">
        <v>178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261</v>
      </c>
      <c r="N8" s="17"/>
      <c r="O8" s="17" t="s">
        <v>257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174</v>
      </c>
      <c r="BI8" s="3" t="s">
        <v>177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126</v>
      </c>
      <c r="R9" s="1"/>
      <c r="S9" s="1"/>
      <c r="T9" s="1"/>
      <c r="U9" s="1"/>
      <c r="V9" s="1"/>
      <c r="W9" s="1"/>
      <c r="BH9" s="4" t="s">
        <v>175</v>
      </c>
      <c r="BI9" s="4" t="s">
        <v>179</v>
      </c>
    </row>
    <row r="10" spans="2:61" s="4" customFormat="1" ht="18" customHeight="1">
      <c r="B10" s="81" t="s">
        <v>43</v>
      </c>
      <c r="C10" s="82"/>
      <c r="D10" s="82"/>
      <c r="E10" s="82"/>
      <c r="F10" s="82"/>
      <c r="G10" s="82"/>
      <c r="H10" s="82"/>
      <c r="I10" s="90">
        <v>5.8627579449901557</v>
      </c>
      <c r="J10" s="82"/>
      <c r="K10" s="82"/>
      <c r="L10" s="105">
        <v>2.7953652474031934E-2</v>
      </c>
      <c r="M10" s="90"/>
      <c r="N10" s="92"/>
      <c r="O10" s="90">
        <f>O11+O105</f>
        <v>163307.19536999997</v>
      </c>
      <c r="P10" s="91">
        <f>O10/$O$10</f>
        <v>1</v>
      </c>
      <c r="Q10" s="91">
        <f>O10/'סכום נכסי הקרן'!$C$42</f>
        <v>2.4067997252590484E-2</v>
      </c>
      <c r="R10" s="1"/>
      <c r="S10" s="1"/>
      <c r="T10" s="1"/>
      <c r="U10" s="1"/>
      <c r="V10" s="1"/>
      <c r="W10" s="1"/>
      <c r="BH10" s="1" t="s">
        <v>30</v>
      </c>
      <c r="BI10" s="4" t="s">
        <v>180</v>
      </c>
    </row>
    <row r="11" spans="2:61" ht="21.75" customHeight="1">
      <c r="B11" s="83" t="s">
        <v>41</v>
      </c>
      <c r="C11" s="84"/>
      <c r="D11" s="84"/>
      <c r="E11" s="84"/>
      <c r="F11" s="84"/>
      <c r="G11" s="84"/>
      <c r="H11" s="84"/>
      <c r="I11" s="93">
        <v>6.0798121664006262</v>
      </c>
      <c r="J11" s="84"/>
      <c r="K11" s="84"/>
      <c r="L11" s="106">
        <v>2.3708849699838934E-2</v>
      </c>
      <c r="M11" s="93"/>
      <c r="N11" s="95"/>
      <c r="O11" s="93">
        <f>O12+O29</f>
        <v>117643.00838999997</v>
      </c>
      <c r="P11" s="94">
        <f t="shared" ref="P11:P27" si="0">O11/$O$10</f>
        <v>0.72037859766962453</v>
      </c>
      <c r="Q11" s="94">
        <f>O11/'סכום נכסי הקרן'!$C$42</f>
        <v>1.7338070109537508E-2</v>
      </c>
      <c r="BI11" s="1" t="s">
        <v>186</v>
      </c>
    </row>
    <row r="12" spans="2:61">
      <c r="B12" s="104" t="s">
        <v>39</v>
      </c>
      <c r="C12" s="84"/>
      <c r="D12" s="84"/>
      <c r="E12" s="84"/>
      <c r="F12" s="84"/>
      <c r="G12" s="84"/>
      <c r="H12" s="84"/>
      <c r="I12" s="93">
        <v>8.0196673387569817</v>
      </c>
      <c r="J12" s="84"/>
      <c r="K12" s="84"/>
      <c r="L12" s="106">
        <v>1.9085086933035927E-2</v>
      </c>
      <c r="M12" s="93"/>
      <c r="N12" s="95"/>
      <c r="O12" s="93">
        <f>SUM(O13:O27)</f>
        <v>53269.392959999997</v>
      </c>
      <c r="P12" s="94">
        <f t="shared" si="0"/>
        <v>0.32619134043242376</v>
      </c>
      <c r="Q12" s="94">
        <f>O12/'סכום נכסי הקרן'!$C$42</f>
        <v>7.8507722853463826E-3</v>
      </c>
      <c r="R12" s="96"/>
      <c r="S12" s="89"/>
      <c r="BI12" s="1" t="s">
        <v>181</v>
      </c>
    </row>
    <row r="13" spans="2:61">
      <c r="B13" s="89" t="s">
        <v>2399</v>
      </c>
      <c r="C13" s="99" t="s">
        <v>2277</v>
      </c>
      <c r="D13" s="86">
        <v>6028</v>
      </c>
      <c r="E13" s="86"/>
      <c r="F13" s="86" t="s">
        <v>1179</v>
      </c>
      <c r="G13" s="109">
        <v>43100</v>
      </c>
      <c r="H13" s="86"/>
      <c r="I13" s="96">
        <v>9.9999999999999982</v>
      </c>
      <c r="J13" s="99" t="s">
        <v>178</v>
      </c>
      <c r="K13" s="100">
        <v>2.8499999999999998E-2</v>
      </c>
      <c r="L13" s="100">
        <v>2.8499999999999998E-2</v>
      </c>
      <c r="M13" s="96">
        <v>1979401.4099999997</v>
      </c>
      <c r="N13" s="98">
        <v>102.45</v>
      </c>
      <c r="O13" s="96">
        <v>2027.8967399999997</v>
      </c>
      <c r="P13" s="97">
        <f t="shared" si="0"/>
        <v>1.2417681507575083E-2</v>
      </c>
      <c r="Q13" s="97">
        <f>O13/'סכום נכסי הקרן'!$C$42</f>
        <v>2.9886872440786072E-4</v>
      </c>
      <c r="R13" s="86"/>
      <c r="S13" s="89"/>
      <c r="BI13" s="1" t="s">
        <v>182</v>
      </c>
    </row>
    <row r="14" spans="2:61">
      <c r="B14" s="89" t="s">
        <v>2399</v>
      </c>
      <c r="C14" s="99" t="s">
        <v>2277</v>
      </c>
      <c r="D14" s="86">
        <v>6869</v>
      </c>
      <c r="E14" s="86"/>
      <c r="F14" s="86" t="s">
        <v>1179</v>
      </c>
      <c r="G14" s="109">
        <v>43555</v>
      </c>
      <c r="H14" s="86"/>
      <c r="I14" s="96">
        <v>4.9899999999999993</v>
      </c>
      <c r="J14" s="99" t="s">
        <v>178</v>
      </c>
      <c r="K14" s="100">
        <v>3.6199999999999996E-2</v>
      </c>
      <c r="L14" s="100">
        <v>3.6199999999999996E-2</v>
      </c>
      <c r="M14" s="96">
        <v>841061.56</v>
      </c>
      <c r="N14" s="98">
        <v>110.78</v>
      </c>
      <c r="O14" s="96">
        <v>931.72799999999984</v>
      </c>
      <c r="P14" s="97">
        <f t="shared" si="0"/>
        <v>5.7053701638131319E-3</v>
      </c>
      <c r="Q14" s="97">
        <f>O14/'סכום נכסי הקרן'!$C$42</f>
        <v>1.3731683342766617E-4</v>
      </c>
      <c r="R14" s="96"/>
      <c r="S14" s="89"/>
      <c r="BI14" s="1" t="s">
        <v>183</v>
      </c>
    </row>
    <row r="15" spans="2:61">
      <c r="B15" s="89" t="s">
        <v>2399</v>
      </c>
      <c r="C15" s="99" t="s">
        <v>2277</v>
      </c>
      <c r="D15" s="86">
        <v>6870</v>
      </c>
      <c r="E15" s="86"/>
      <c r="F15" s="86" t="s">
        <v>1179</v>
      </c>
      <c r="G15" s="109">
        <v>43555</v>
      </c>
      <c r="H15" s="86"/>
      <c r="I15" s="96">
        <v>6.9599999999999991</v>
      </c>
      <c r="J15" s="99" t="s">
        <v>178</v>
      </c>
      <c r="K15" s="100">
        <v>1.5500000000000003E-2</v>
      </c>
      <c r="L15" s="100">
        <v>1.5500000000000003E-2</v>
      </c>
      <c r="M15" s="96">
        <v>7855884.709999999</v>
      </c>
      <c r="N15" s="98">
        <v>101.44</v>
      </c>
      <c r="O15" s="96">
        <v>7969.0094499999996</v>
      </c>
      <c r="P15" s="97">
        <f t="shared" si="0"/>
        <v>4.8797662784820138E-2</v>
      </c>
      <c r="Q15" s="97">
        <f>O15/'סכום נכסי הקרן'!$C$42</f>
        <v>1.1744620138378881E-3</v>
      </c>
      <c r="R15" s="86"/>
      <c r="S15" s="89"/>
      <c r="BI15" s="1" t="s">
        <v>185</v>
      </c>
    </row>
    <row r="16" spans="2:61">
      <c r="B16" s="89" t="s">
        <v>2399</v>
      </c>
      <c r="C16" s="99" t="s">
        <v>2277</v>
      </c>
      <c r="D16" s="86">
        <v>6868</v>
      </c>
      <c r="E16" s="86"/>
      <c r="F16" s="86" t="s">
        <v>1179</v>
      </c>
      <c r="G16" s="109">
        <v>43555</v>
      </c>
      <c r="H16" s="86"/>
      <c r="I16" s="96">
        <v>7.0700000000000021</v>
      </c>
      <c r="J16" s="99" t="s">
        <v>178</v>
      </c>
      <c r="K16" s="100">
        <v>1.7299999999999999E-2</v>
      </c>
      <c r="L16" s="100">
        <v>1.7299999999999999E-2</v>
      </c>
      <c r="M16" s="96">
        <v>1455000.6899999997</v>
      </c>
      <c r="N16" s="98">
        <v>110.56</v>
      </c>
      <c r="O16" s="96">
        <v>1608.6485699999996</v>
      </c>
      <c r="P16" s="97">
        <f t="shared" si="0"/>
        <v>9.8504451463717509E-3</v>
      </c>
      <c r="Q16" s="97">
        <f>O16/'סכום נכסי הקרן'!$C$42</f>
        <v>2.3708048671966858E-4</v>
      </c>
      <c r="R16" s="86"/>
      <c r="S16" s="89"/>
      <c r="BI16" s="1" t="s">
        <v>184</v>
      </c>
    </row>
    <row r="17" spans="2:61">
      <c r="B17" s="89" t="s">
        <v>2399</v>
      </c>
      <c r="C17" s="99" t="s">
        <v>2277</v>
      </c>
      <c r="D17" s="86">
        <v>6867</v>
      </c>
      <c r="E17" s="86"/>
      <c r="F17" s="86" t="s">
        <v>1179</v>
      </c>
      <c r="G17" s="109">
        <v>43555</v>
      </c>
      <c r="H17" s="86"/>
      <c r="I17" s="96">
        <v>7.0000000000000009</v>
      </c>
      <c r="J17" s="99" t="s">
        <v>178</v>
      </c>
      <c r="K17" s="100">
        <v>1.0800000000000001E-2</v>
      </c>
      <c r="L17" s="100">
        <v>1.0800000000000001E-2</v>
      </c>
      <c r="M17" s="96">
        <v>3631704.24</v>
      </c>
      <c r="N17" s="98">
        <v>108.73</v>
      </c>
      <c r="O17" s="96">
        <v>3948.7515599999997</v>
      </c>
      <c r="P17" s="97">
        <f t="shared" si="0"/>
        <v>2.4179899428518368E-2</v>
      </c>
      <c r="Q17" s="97">
        <f>O17/'סכום נכסי הקרן'!$C$42</f>
        <v>5.8196175301349431E-4</v>
      </c>
      <c r="R17" s="96"/>
      <c r="S17" s="89"/>
      <c r="BI17" s="1" t="s">
        <v>187</v>
      </c>
    </row>
    <row r="18" spans="2:61">
      <c r="B18" s="89" t="s">
        <v>2399</v>
      </c>
      <c r="C18" s="99" t="s">
        <v>2277</v>
      </c>
      <c r="D18" s="86">
        <v>6866</v>
      </c>
      <c r="E18" s="86"/>
      <c r="F18" s="86" t="s">
        <v>1179</v>
      </c>
      <c r="G18" s="109">
        <v>43555</v>
      </c>
      <c r="H18" s="86"/>
      <c r="I18" s="96">
        <v>7.6300000000000008</v>
      </c>
      <c r="J18" s="99" t="s">
        <v>178</v>
      </c>
      <c r="K18" s="100">
        <v>4.6000000000000008E-3</v>
      </c>
      <c r="L18" s="100">
        <v>4.6000000000000008E-3</v>
      </c>
      <c r="M18" s="96">
        <v>5054949.9999999991</v>
      </c>
      <c r="N18" s="98">
        <v>108.11</v>
      </c>
      <c r="O18" s="96">
        <v>5464.9058099999984</v>
      </c>
      <c r="P18" s="97">
        <f t="shared" si="0"/>
        <v>3.3463962182550093E-2</v>
      </c>
      <c r="Q18" s="97">
        <f>O18/'סכום נכסי הקרן'!$C$42</f>
        <v>8.0541054987040746E-4</v>
      </c>
      <c r="R18" s="96"/>
      <c r="S18" s="89"/>
      <c r="BI18" s="1" t="s">
        <v>188</v>
      </c>
    </row>
    <row r="19" spans="2:61">
      <c r="B19" s="89" t="s">
        <v>2399</v>
      </c>
      <c r="C19" s="99" t="s">
        <v>2277</v>
      </c>
      <c r="D19" s="86">
        <v>6865</v>
      </c>
      <c r="E19" s="86"/>
      <c r="F19" s="86" t="s">
        <v>1179</v>
      </c>
      <c r="G19" s="109">
        <v>43555</v>
      </c>
      <c r="H19" s="86"/>
      <c r="I19" s="96">
        <v>5.0199999999999996</v>
      </c>
      <c r="J19" s="99" t="s">
        <v>178</v>
      </c>
      <c r="K19" s="100">
        <v>1.9000000000000003E-2</v>
      </c>
      <c r="L19" s="100">
        <v>1.9000000000000003E-2</v>
      </c>
      <c r="M19" s="96">
        <v>3637920.8499999996</v>
      </c>
      <c r="N19" s="98">
        <v>116.02</v>
      </c>
      <c r="O19" s="96">
        <v>4220.716159999999</v>
      </c>
      <c r="P19" s="97">
        <f t="shared" si="0"/>
        <v>2.5845255320423911E-2</v>
      </c>
      <c r="Q19" s="97">
        <f>O19/'סכום נכסי הקרן'!$C$42</f>
        <v>6.2204353404446226E-4</v>
      </c>
      <c r="R19" s="96"/>
      <c r="S19" s="89"/>
      <c r="BI19" s="1" t="s">
        <v>189</v>
      </c>
    </row>
    <row r="20" spans="2:61">
      <c r="B20" s="89" t="s">
        <v>2399</v>
      </c>
      <c r="C20" s="99" t="s">
        <v>2277</v>
      </c>
      <c r="D20" s="86">
        <v>5212</v>
      </c>
      <c r="E20" s="86"/>
      <c r="F20" s="86" t="s">
        <v>1179</v>
      </c>
      <c r="G20" s="109">
        <v>42643</v>
      </c>
      <c r="H20" s="86"/>
      <c r="I20" s="96">
        <v>8.759999999999998</v>
      </c>
      <c r="J20" s="99" t="s">
        <v>178</v>
      </c>
      <c r="K20" s="100">
        <v>2.06E-2</v>
      </c>
      <c r="L20" s="100">
        <v>2.06E-2</v>
      </c>
      <c r="M20" s="96">
        <v>208542.32999999996</v>
      </c>
      <c r="N20" s="98">
        <v>99.57</v>
      </c>
      <c r="O20" s="96">
        <f>207.6456-0.02758</f>
        <v>207.61802</v>
      </c>
      <c r="P20" s="97">
        <f t="shared" si="0"/>
        <v>1.2713341842017823E-3</v>
      </c>
      <c r="Q20" s="97">
        <f>O20/'סכום נכסי הקרן'!$C$42</f>
        <v>3.0598467652492862E-5</v>
      </c>
      <c r="R20" s="96"/>
      <c r="S20" s="89"/>
      <c r="BI20" s="1" t="s">
        <v>190</v>
      </c>
    </row>
    <row r="21" spans="2:61">
      <c r="B21" s="89" t="s">
        <v>2399</v>
      </c>
      <c r="C21" s="99" t="s">
        <v>2277</v>
      </c>
      <c r="D21" s="86">
        <v>5211</v>
      </c>
      <c r="E21" s="86"/>
      <c r="F21" s="86" t="s">
        <v>1179</v>
      </c>
      <c r="G21" s="109">
        <v>42643</v>
      </c>
      <c r="H21" s="86"/>
      <c r="I21" s="96">
        <v>5.8000000000000007</v>
      </c>
      <c r="J21" s="99" t="s">
        <v>178</v>
      </c>
      <c r="K21" s="100">
        <v>3.0399999999999996E-2</v>
      </c>
      <c r="L21" s="100">
        <v>3.0399999999999996E-2</v>
      </c>
      <c r="M21" s="96">
        <v>201873.95999999996</v>
      </c>
      <c r="N21" s="98">
        <v>104.82</v>
      </c>
      <c r="O21" s="96">
        <v>211.60427999999996</v>
      </c>
      <c r="P21" s="97">
        <f t="shared" si="0"/>
        <v>1.2957437638958578E-3</v>
      </c>
      <c r="Q21" s="97">
        <f>O21/'סכום נכסי הקרן'!$C$42</f>
        <v>3.1185957349506758E-5</v>
      </c>
      <c r="BI21" s="1" t="s">
        <v>191</v>
      </c>
    </row>
    <row r="22" spans="2:61">
      <c r="B22" s="89" t="s">
        <v>2399</v>
      </c>
      <c r="C22" s="99" t="s">
        <v>2277</v>
      </c>
      <c r="D22" s="86">
        <v>6027</v>
      </c>
      <c r="E22" s="86"/>
      <c r="F22" s="86" t="s">
        <v>1179</v>
      </c>
      <c r="G22" s="109">
        <v>43100</v>
      </c>
      <c r="H22" s="86"/>
      <c r="I22" s="96">
        <v>10.33</v>
      </c>
      <c r="J22" s="99" t="s">
        <v>178</v>
      </c>
      <c r="K22" s="100">
        <v>2.0500000000000004E-2</v>
      </c>
      <c r="L22" s="100">
        <v>2.0500000000000004E-2</v>
      </c>
      <c r="M22" s="96">
        <v>7464778.0799999991</v>
      </c>
      <c r="N22" s="98">
        <v>101.37</v>
      </c>
      <c r="O22" s="96">
        <f>7567.04554-0.34289</f>
        <v>7566.7026500000002</v>
      </c>
      <c r="P22" s="97">
        <f t="shared" si="0"/>
        <v>4.6334165698310843E-2</v>
      </c>
      <c r="Q22" s="97">
        <f>O22/'סכום נכסי הקרן'!$C$42</f>
        <v>1.1151705727280178E-3</v>
      </c>
      <c r="BI22" s="1" t="s">
        <v>30</v>
      </c>
    </row>
    <row r="23" spans="2:61">
      <c r="B23" s="89" t="s">
        <v>2399</v>
      </c>
      <c r="C23" s="99" t="s">
        <v>2277</v>
      </c>
      <c r="D23" s="86">
        <v>6026</v>
      </c>
      <c r="E23" s="86"/>
      <c r="F23" s="86" t="s">
        <v>1179</v>
      </c>
      <c r="G23" s="109">
        <v>43100</v>
      </c>
      <c r="H23" s="86"/>
      <c r="I23" s="96">
        <v>7.7</v>
      </c>
      <c r="J23" s="99" t="s">
        <v>178</v>
      </c>
      <c r="K23" s="100">
        <v>3.0200000000000001E-2</v>
      </c>
      <c r="L23" s="100">
        <v>3.0200000000000001E-2</v>
      </c>
      <c r="M23" s="96">
        <v>10060353.469999999</v>
      </c>
      <c r="N23" s="98">
        <v>106</v>
      </c>
      <c r="O23" s="96">
        <v>10663.974679999998</v>
      </c>
      <c r="P23" s="97">
        <f t="shared" si="0"/>
        <v>6.5300090763539015E-2</v>
      </c>
      <c r="Q23" s="97">
        <f>O23/'סכום נכסי הקרן'!$C$42</f>
        <v>1.5716424050907665E-3</v>
      </c>
    </row>
    <row r="24" spans="2:61">
      <c r="B24" s="89" t="s">
        <v>2399</v>
      </c>
      <c r="C24" s="99" t="s">
        <v>2277</v>
      </c>
      <c r="D24" s="86">
        <v>5210</v>
      </c>
      <c r="E24" s="86"/>
      <c r="F24" s="86" t="s">
        <v>1179</v>
      </c>
      <c r="G24" s="109">
        <v>42643</v>
      </c>
      <c r="H24" s="86"/>
      <c r="I24" s="96">
        <v>9.0500000000000007</v>
      </c>
      <c r="J24" s="99" t="s">
        <v>178</v>
      </c>
      <c r="K24" s="100">
        <v>7.7000000000000002E-3</v>
      </c>
      <c r="L24" s="100">
        <v>7.7000000000000002E-3</v>
      </c>
      <c r="M24" s="96">
        <v>151311.70999999996</v>
      </c>
      <c r="N24" s="98">
        <v>109.32</v>
      </c>
      <c r="O24" s="96">
        <f>165.41389-0.00512</f>
        <v>165.40877</v>
      </c>
      <c r="P24" s="97">
        <f t="shared" si="0"/>
        <v>1.0128688428286247E-3</v>
      </c>
      <c r="Q24" s="97">
        <f>O24/'סכום נכסי הקרן'!$C$42</f>
        <v>2.4377724526433841E-5</v>
      </c>
    </row>
    <row r="25" spans="2:61">
      <c r="B25" s="89" t="s">
        <v>2399</v>
      </c>
      <c r="C25" s="99" t="s">
        <v>2277</v>
      </c>
      <c r="D25" s="86">
        <v>6025</v>
      </c>
      <c r="E25" s="86"/>
      <c r="F25" s="86" t="s">
        <v>1179</v>
      </c>
      <c r="G25" s="109">
        <v>43100</v>
      </c>
      <c r="H25" s="86"/>
      <c r="I25" s="96">
        <v>10.41</v>
      </c>
      <c r="J25" s="99" t="s">
        <v>178</v>
      </c>
      <c r="K25" s="100">
        <v>1.67E-2</v>
      </c>
      <c r="L25" s="100">
        <v>1.67E-2</v>
      </c>
      <c r="M25" s="96">
        <v>4170190.5499999993</v>
      </c>
      <c r="N25" s="98">
        <v>107.99</v>
      </c>
      <c r="O25" s="96">
        <f>4503.38825-0.38564</f>
        <v>4503.0026099999995</v>
      </c>
      <c r="P25" s="97">
        <f t="shared" si="0"/>
        <v>2.7573816326939473E-2</v>
      </c>
      <c r="Q25" s="97">
        <f>O25/'סכום נכסי הקרן'!$C$42</f>
        <v>6.6364653560021386E-4</v>
      </c>
    </row>
    <row r="26" spans="2:61">
      <c r="B26" s="89" t="s">
        <v>2399</v>
      </c>
      <c r="C26" s="99" t="s">
        <v>2277</v>
      </c>
      <c r="D26" s="86">
        <v>6024</v>
      </c>
      <c r="E26" s="86"/>
      <c r="F26" s="86" t="s">
        <v>1179</v>
      </c>
      <c r="G26" s="109">
        <v>43100</v>
      </c>
      <c r="H26" s="86"/>
      <c r="I26" s="96">
        <v>8.85</v>
      </c>
      <c r="J26" s="99" t="s">
        <v>178</v>
      </c>
      <c r="K26" s="100">
        <v>1.6200000000000003E-2</v>
      </c>
      <c r="L26" s="100">
        <v>1.6200000000000003E-2</v>
      </c>
      <c r="M26" s="96">
        <v>3274584.5099999993</v>
      </c>
      <c r="N26" s="98">
        <f>111.68-0.44458</f>
        <v>111.23542</v>
      </c>
      <c r="O26" s="96">
        <v>3657.0563199999992</v>
      </c>
      <c r="P26" s="97">
        <f t="shared" si="0"/>
        <v>2.2393724365385871E-2</v>
      </c>
      <c r="Q26" s="97">
        <f>O26/'סכום נכסי הקרן'!$C$42</f>
        <v>5.3897209650137577E-4</v>
      </c>
    </row>
    <row r="27" spans="2:61">
      <c r="B27" s="89" t="s">
        <v>2399</v>
      </c>
      <c r="C27" s="99" t="s">
        <v>2277</v>
      </c>
      <c r="D27" s="86">
        <v>5209</v>
      </c>
      <c r="E27" s="86"/>
      <c r="F27" s="86" t="s">
        <v>1179</v>
      </c>
      <c r="G27" s="109">
        <v>42643</v>
      </c>
      <c r="H27" s="86"/>
      <c r="I27" s="96">
        <v>6.9299999999999988</v>
      </c>
      <c r="J27" s="99" t="s">
        <v>178</v>
      </c>
      <c r="K27" s="100">
        <v>1.8000000000000006E-2</v>
      </c>
      <c r="L27" s="100">
        <v>1.8000000000000006E-2</v>
      </c>
      <c r="M27" s="96">
        <v>114141.20999999998</v>
      </c>
      <c r="N27" s="98">
        <v>107.22</v>
      </c>
      <c r="O27" s="96">
        <f>122.38224-0.0129</f>
        <v>122.36933999999999</v>
      </c>
      <c r="P27" s="97">
        <f t="shared" si="0"/>
        <v>7.4931995324977341E-4</v>
      </c>
      <c r="Q27" s="97">
        <f>O27/'סכום נכסי הקרן'!$C$42</f>
        <v>1.8034630576126776E-5</v>
      </c>
    </row>
    <row r="28" spans="2:6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96"/>
      <c r="N28" s="98"/>
      <c r="O28" s="86"/>
      <c r="P28" s="97"/>
      <c r="Q28" s="86"/>
    </row>
    <row r="29" spans="2:61">
      <c r="B29" s="104" t="s">
        <v>40</v>
      </c>
      <c r="C29" s="84"/>
      <c r="D29" s="84"/>
      <c r="E29" s="84"/>
      <c r="F29" s="84"/>
      <c r="G29" s="84"/>
      <c r="H29" s="84"/>
      <c r="I29" s="93">
        <v>4.4745214761797065</v>
      </c>
      <c r="J29" s="84"/>
      <c r="K29" s="84"/>
      <c r="L29" s="106">
        <v>2.7535157678450981E-2</v>
      </c>
      <c r="M29" s="93"/>
      <c r="N29" s="95"/>
      <c r="O29" s="93">
        <f>SUM(O30:O103)</f>
        <v>64373.615429999983</v>
      </c>
      <c r="P29" s="94">
        <f t="shared" ref="P29:P92" si="1">O29/$O$10</f>
        <v>0.39418725723720077</v>
      </c>
      <c r="Q29" s="94">
        <f>O29/'סכום נכסי הקרן'!$C$42</f>
        <v>9.4872978241911272E-3</v>
      </c>
    </row>
    <row r="30" spans="2:61">
      <c r="B30" s="89" t="s">
        <v>2400</v>
      </c>
      <c r="C30" s="99" t="s">
        <v>2277</v>
      </c>
      <c r="D30" s="86">
        <v>7202</v>
      </c>
      <c r="E30" s="86"/>
      <c r="F30" s="86" t="s">
        <v>2276</v>
      </c>
      <c r="G30" s="145">
        <v>43734</v>
      </c>
      <c r="H30" s="86" t="s">
        <v>2273</v>
      </c>
      <c r="I30" s="96">
        <v>2.5300000000000002</v>
      </c>
      <c r="J30" s="99" t="s">
        <v>178</v>
      </c>
      <c r="K30" s="100">
        <v>2.2499999999999999E-2</v>
      </c>
      <c r="L30" s="100">
        <v>2.2800000000000001E-2</v>
      </c>
      <c r="M30" s="96">
        <v>2165433.5299999993</v>
      </c>
      <c r="N30" s="98">
        <v>100</v>
      </c>
      <c r="O30" s="96">
        <v>2165.4335699999992</v>
      </c>
      <c r="P30" s="97">
        <f t="shared" si="1"/>
        <v>1.3259878507458564E-2</v>
      </c>
      <c r="Q30" s="97">
        <f>O30/'סכום נכסי הקרן'!$C$42</f>
        <v>3.1913871948719634E-4</v>
      </c>
    </row>
    <row r="31" spans="2:61">
      <c r="B31" s="89" t="s">
        <v>2400</v>
      </c>
      <c r="C31" s="99" t="s">
        <v>2277</v>
      </c>
      <c r="D31" s="86">
        <v>7203</v>
      </c>
      <c r="E31" s="86"/>
      <c r="F31" s="86" t="s">
        <v>2276</v>
      </c>
      <c r="G31" s="146">
        <v>43734</v>
      </c>
      <c r="H31" s="86" t="s">
        <v>2273</v>
      </c>
      <c r="I31" s="96">
        <v>0.65999999999999992</v>
      </c>
      <c r="J31" s="99" t="s">
        <v>178</v>
      </c>
      <c r="K31" s="100">
        <v>0.02</v>
      </c>
      <c r="L31" s="100">
        <v>2.0600000000000004E-2</v>
      </c>
      <c r="M31" s="96">
        <v>1719355.86</v>
      </c>
      <c r="N31" s="98">
        <v>100</v>
      </c>
      <c r="O31" s="96">
        <v>1719.3558199999995</v>
      </c>
      <c r="P31" s="97">
        <f t="shared" si="1"/>
        <v>1.0528353120660172E-2</v>
      </c>
      <c r="Q31" s="97">
        <f>O31/'סכום נכסי הקרן'!$C$42</f>
        <v>2.5339637398235146E-4</v>
      </c>
    </row>
    <row r="32" spans="2:61">
      <c r="B32" s="89" t="s">
        <v>2401</v>
      </c>
      <c r="C32" s="99" t="s">
        <v>2277</v>
      </c>
      <c r="D32" s="86">
        <v>6686</v>
      </c>
      <c r="E32" s="86"/>
      <c r="F32" s="86" t="s">
        <v>2276</v>
      </c>
      <c r="G32" s="109">
        <v>43471</v>
      </c>
      <c r="H32" s="86" t="s">
        <v>2273</v>
      </c>
      <c r="I32" s="96">
        <v>1.2499999999999998</v>
      </c>
      <c r="J32" s="99" t="s">
        <v>178</v>
      </c>
      <c r="K32" s="100">
        <v>2.2970000000000001E-2</v>
      </c>
      <c r="L32" s="100">
        <v>1.37E-2</v>
      </c>
      <c r="M32" s="96">
        <v>7792463.9999999991</v>
      </c>
      <c r="N32" s="98">
        <v>101.7</v>
      </c>
      <c r="O32" s="96">
        <v>7924.9359599999989</v>
      </c>
      <c r="P32" s="97">
        <f t="shared" si="1"/>
        <v>4.8527781902351096E-2</v>
      </c>
      <c r="Q32" s="97">
        <f>O32/'סכום נכסי הקרן'!$C$42</f>
        <v>1.1679665215000962E-3</v>
      </c>
    </row>
    <row r="33" spans="2:17">
      <c r="B33" s="89" t="s">
        <v>2402</v>
      </c>
      <c r="C33" s="99" t="s">
        <v>2278</v>
      </c>
      <c r="D33" s="86" t="s">
        <v>2279</v>
      </c>
      <c r="E33" s="86"/>
      <c r="F33" s="86" t="s">
        <v>541</v>
      </c>
      <c r="G33" s="109">
        <v>43431</v>
      </c>
      <c r="H33" s="86" t="s">
        <v>363</v>
      </c>
      <c r="I33" s="96">
        <v>10.44</v>
      </c>
      <c r="J33" s="99" t="s">
        <v>178</v>
      </c>
      <c r="K33" s="100">
        <v>3.9599999999999996E-2</v>
      </c>
      <c r="L33" s="100">
        <v>2.4400000000000005E-2</v>
      </c>
      <c r="M33" s="96">
        <v>293277.05</v>
      </c>
      <c r="N33" s="98">
        <v>116.86</v>
      </c>
      <c r="O33" s="96">
        <v>343.43040999999994</v>
      </c>
      <c r="P33" s="97">
        <f t="shared" si="1"/>
        <v>2.1029716983498523E-3</v>
      </c>
      <c r="Q33" s="97">
        <f>O33/'סכום נכסי הקרן'!$C$42</f>
        <v>5.0614317058159783E-5</v>
      </c>
    </row>
    <row r="34" spans="2:17">
      <c r="B34" s="89" t="s">
        <v>2402</v>
      </c>
      <c r="C34" s="99" t="s">
        <v>2278</v>
      </c>
      <c r="D34" s="86" t="s">
        <v>2280</v>
      </c>
      <c r="E34" s="86"/>
      <c r="F34" s="86" t="s">
        <v>541</v>
      </c>
      <c r="G34" s="109">
        <v>43276</v>
      </c>
      <c r="H34" s="86" t="s">
        <v>363</v>
      </c>
      <c r="I34" s="96">
        <v>10.5</v>
      </c>
      <c r="J34" s="99" t="s">
        <v>178</v>
      </c>
      <c r="K34" s="100">
        <v>3.56E-2</v>
      </c>
      <c r="L34" s="100">
        <v>2.5500000000000002E-2</v>
      </c>
      <c r="M34" s="96">
        <v>293653.69999999995</v>
      </c>
      <c r="N34" s="98">
        <v>112.11</v>
      </c>
      <c r="O34" s="96">
        <v>329.21516999999994</v>
      </c>
      <c r="P34" s="97">
        <f t="shared" si="1"/>
        <v>2.0159256868878773E-3</v>
      </c>
      <c r="Q34" s="97">
        <f>O34/'סכום נכסי הקרן'!$C$42</f>
        <v>4.8519293893444013E-5</v>
      </c>
    </row>
    <row r="35" spans="2:17">
      <c r="B35" s="89" t="s">
        <v>2402</v>
      </c>
      <c r="C35" s="99" t="s">
        <v>2278</v>
      </c>
      <c r="D35" s="86" t="s">
        <v>2281</v>
      </c>
      <c r="E35" s="86"/>
      <c r="F35" s="86" t="s">
        <v>541</v>
      </c>
      <c r="G35" s="109">
        <v>43222</v>
      </c>
      <c r="H35" s="86" t="s">
        <v>363</v>
      </c>
      <c r="I35" s="96">
        <v>10.5</v>
      </c>
      <c r="J35" s="99" t="s">
        <v>178</v>
      </c>
      <c r="K35" s="100">
        <v>3.5200000000000002E-2</v>
      </c>
      <c r="L35" s="100">
        <v>2.5500000000000002E-2</v>
      </c>
      <c r="M35" s="96">
        <v>1403970.57</v>
      </c>
      <c r="N35" s="98">
        <v>112.63</v>
      </c>
      <c r="O35" s="96">
        <v>1581.2921899999997</v>
      </c>
      <c r="P35" s="97">
        <f t="shared" si="1"/>
        <v>9.6829302984312218E-3</v>
      </c>
      <c r="Q35" s="97">
        <f>O35/'סכום נכסי הקרן'!$C$42</f>
        <v>2.3304873981966782E-4</v>
      </c>
    </row>
    <row r="36" spans="2:17">
      <c r="B36" s="89" t="s">
        <v>2402</v>
      </c>
      <c r="C36" s="99" t="s">
        <v>2278</v>
      </c>
      <c r="D36" s="86" t="s">
        <v>2282</v>
      </c>
      <c r="E36" s="86"/>
      <c r="F36" s="86" t="s">
        <v>541</v>
      </c>
      <c r="G36" s="109">
        <v>43500</v>
      </c>
      <c r="H36" s="86" t="s">
        <v>363</v>
      </c>
      <c r="I36" s="96">
        <v>10.540000000000001</v>
      </c>
      <c r="J36" s="99" t="s">
        <v>178</v>
      </c>
      <c r="K36" s="100">
        <v>3.7499999999999999E-2</v>
      </c>
      <c r="L36" s="100">
        <v>2.2200000000000001E-2</v>
      </c>
      <c r="M36" s="96">
        <v>551916.68000000005</v>
      </c>
      <c r="N36" s="98">
        <v>118.06</v>
      </c>
      <c r="O36" s="96">
        <v>651.59285999999986</v>
      </c>
      <c r="P36" s="97">
        <f t="shared" si="1"/>
        <v>3.9899825511282979E-3</v>
      </c>
      <c r="Q36" s="97">
        <f>O36/'סכום נכסי הקרן'!$C$42</f>
        <v>9.6030889078439844E-5</v>
      </c>
    </row>
    <row r="37" spans="2:17">
      <c r="B37" s="89" t="s">
        <v>2402</v>
      </c>
      <c r="C37" s="99" t="s">
        <v>2278</v>
      </c>
      <c r="D37" s="86" t="s">
        <v>2283</v>
      </c>
      <c r="E37" s="86"/>
      <c r="F37" s="86" t="s">
        <v>541</v>
      </c>
      <c r="G37" s="109">
        <v>43585</v>
      </c>
      <c r="H37" s="86" t="s">
        <v>363</v>
      </c>
      <c r="I37" s="96">
        <v>10.639999999999999</v>
      </c>
      <c r="J37" s="99" t="s">
        <v>178</v>
      </c>
      <c r="K37" s="100">
        <v>3.3500000000000002E-2</v>
      </c>
      <c r="L37" s="100">
        <v>2.2399999999999996E-2</v>
      </c>
      <c r="M37" s="96">
        <v>559336.7699999999</v>
      </c>
      <c r="N37" s="98">
        <v>113.36</v>
      </c>
      <c r="O37" s="96">
        <v>634.06416999999988</v>
      </c>
      <c r="P37" s="97">
        <f t="shared" si="1"/>
        <v>3.8826468641716652E-3</v>
      </c>
      <c r="Q37" s="97">
        <f>O37/'סכום נכסי הקרן'!$C$42</f>
        <v>9.3447534059662692E-5</v>
      </c>
    </row>
    <row r="38" spans="2:17">
      <c r="B38" s="89" t="s">
        <v>2402</v>
      </c>
      <c r="C38" s="99" t="s">
        <v>2278</v>
      </c>
      <c r="D38" s="86" t="s">
        <v>2284</v>
      </c>
      <c r="E38" s="86"/>
      <c r="F38" s="86" t="s">
        <v>541</v>
      </c>
      <c r="G38" s="109">
        <v>43677</v>
      </c>
      <c r="H38" s="86" t="s">
        <v>363</v>
      </c>
      <c r="I38" s="96">
        <v>10.570000000000002</v>
      </c>
      <c r="J38" s="99" t="s">
        <v>178</v>
      </c>
      <c r="K38" s="100">
        <v>3.2000000000000001E-2</v>
      </c>
      <c r="L38" s="100">
        <v>2.6100000000000002E-2</v>
      </c>
      <c r="M38" s="96">
        <v>520202.41999999993</v>
      </c>
      <c r="N38" s="98">
        <v>106.63</v>
      </c>
      <c r="O38" s="96">
        <v>554.69182999999987</v>
      </c>
      <c r="P38" s="97">
        <f t="shared" si="1"/>
        <v>3.3966159834124396E-3</v>
      </c>
      <c r="Q38" s="97">
        <f>O38/'סכום נכסי הקרן'!$C$42</f>
        <v>8.1749744156875518E-5</v>
      </c>
    </row>
    <row r="39" spans="2:17">
      <c r="B39" s="89" t="s">
        <v>2402</v>
      </c>
      <c r="C39" s="99" t="s">
        <v>2278</v>
      </c>
      <c r="D39" s="86" t="s">
        <v>2285</v>
      </c>
      <c r="E39" s="86"/>
      <c r="F39" s="86" t="s">
        <v>541</v>
      </c>
      <c r="G39" s="109">
        <v>43708</v>
      </c>
      <c r="H39" s="86" t="s">
        <v>363</v>
      </c>
      <c r="I39" s="96">
        <v>10.749999999999996</v>
      </c>
      <c r="J39" s="99" t="s">
        <v>178</v>
      </c>
      <c r="K39" s="100">
        <v>2.6800000000000001E-2</v>
      </c>
      <c r="L39" s="100">
        <v>2.4899999999999999E-2</v>
      </c>
      <c r="M39" s="96">
        <v>37179.689999999995</v>
      </c>
      <c r="N39" s="98">
        <v>102.51</v>
      </c>
      <c r="O39" s="96">
        <v>38.112910000000007</v>
      </c>
      <c r="P39" s="97">
        <f t="shared" si="1"/>
        <v>2.3338169462557229E-4</v>
      </c>
      <c r="Q39" s="97">
        <f>O39/'סכום נכסי הקרן'!$C$42</f>
        <v>5.6170299850531856E-6</v>
      </c>
    </row>
    <row r="40" spans="2:17">
      <c r="B40" s="89" t="s">
        <v>2402</v>
      </c>
      <c r="C40" s="99" t="s">
        <v>2278</v>
      </c>
      <c r="D40" s="86" t="s">
        <v>2286</v>
      </c>
      <c r="E40" s="86"/>
      <c r="F40" s="86" t="s">
        <v>541</v>
      </c>
      <c r="G40" s="109">
        <v>43708</v>
      </c>
      <c r="H40" s="86" t="s">
        <v>363</v>
      </c>
      <c r="I40" s="96">
        <v>0.01</v>
      </c>
      <c r="J40" s="99" t="s">
        <v>178</v>
      </c>
      <c r="K40" s="100">
        <v>3.2500000000000001E-2</v>
      </c>
      <c r="L40" s="100">
        <v>1.7299999999999999E-2</v>
      </c>
      <c r="M40" s="96">
        <v>547379.93000000005</v>
      </c>
      <c r="N40" s="98">
        <v>100.32</v>
      </c>
      <c r="O40" s="96">
        <v>549.13152999999988</v>
      </c>
      <c r="P40" s="97">
        <f t="shared" si="1"/>
        <v>3.3625678816897801E-3</v>
      </c>
      <c r="Q40" s="97">
        <f>O40/'סכום נכסי הקרן'!$C$42</f>
        <v>8.0930274538158631E-5</v>
      </c>
    </row>
    <row r="41" spans="2:17">
      <c r="B41" s="89" t="s">
        <v>2402</v>
      </c>
      <c r="C41" s="99" t="s">
        <v>2278</v>
      </c>
      <c r="D41" s="86" t="s">
        <v>2287</v>
      </c>
      <c r="E41" s="86"/>
      <c r="F41" s="86" t="s">
        <v>541</v>
      </c>
      <c r="G41" s="109">
        <v>43708</v>
      </c>
      <c r="H41" s="86" t="s">
        <v>363</v>
      </c>
      <c r="I41" s="96">
        <v>0.25999999999999995</v>
      </c>
      <c r="J41" s="99" t="s">
        <v>178</v>
      </c>
      <c r="K41" s="100">
        <v>3.2500000000000001E-2</v>
      </c>
      <c r="L41" s="100">
        <v>3.2900000000000006E-2</v>
      </c>
      <c r="M41" s="96">
        <v>269479.30999999994</v>
      </c>
      <c r="N41" s="98">
        <v>100.31</v>
      </c>
      <c r="O41" s="96">
        <v>270.31468999999993</v>
      </c>
      <c r="P41" s="97">
        <f t="shared" si="1"/>
        <v>1.655252785326185E-3</v>
      </c>
      <c r="Q41" s="97">
        <f>O41/'סכום נכסי הקרן'!$C$42</f>
        <v>3.9838619489573368E-5</v>
      </c>
    </row>
    <row r="42" spans="2:17">
      <c r="B42" s="89" t="s">
        <v>2403</v>
      </c>
      <c r="C42" s="99" t="s">
        <v>2278</v>
      </c>
      <c r="D42" s="86">
        <v>7127</v>
      </c>
      <c r="E42" s="86"/>
      <c r="F42" s="86" t="s">
        <v>1827</v>
      </c>
      <c r="G42" s="109">
        <v>43708</v>
      </c>
      <c r="H42" s="86" t="s">
        <v>2273</v>
      </c>
      <c r="I42" s="96">
        <v>7.07</v>
      </c>
      <c r="J42" s="99" t="s">
        <v>178</v>
      </c>
      <c r="K42" s="100">
        <v>3.1E-2</v>
      </c>
      <c r="L42" s="100">
        <v>1.5600000000000001E-2</v>
      </c>
      <c r="M42" s="96">
        <v>4441605.7899999991</v>
      </c>
      <c r="N42" s="98">
        <v>112.08</v>
      </c>
      <c r="O42" s="96">
        <v>4978.1514599999991</v>
      </c>
      <c r="P42" s="97">
        <f t="shared" si="1"/>
        <v>3.0483356527684882E-2</v>
      </c>
      <c r="Q42" s="97">
        <f>O42/'סכום נכסי הקרן'!$C$42</f>
        <v>7.3367334115805602E-4</v>
      </c>
    </row>
    <row r="43" spans="2:17">
      <c r="B43" s="89" t="s">
        <v>2403</v>
      </c>
      <c r="C43" s="99" t="s">
        <v>2278</v>
      </c>
      <c r="D43" s="86">
        <v>7128</v>
      </c>
      <c r="E43" s="86"/>
      <c r="F43" s="86" t="s">
        <v>1827</v>
      </c>
      <c r="G43" s="109">
        <v>43708</v>
      </c>
      <c r="H43" s="86" t="s">
        <v>2273</v>
      </c>
      <c r="I43" s="96">
        <v>7.0999999999999988</v>
      </c>
      <c r="J43" s="99" t="s">
        <v>178</v>
      </c>
      <c r="K43" s="100">
        <v>2.4900000000000002E-2</v>
      </c>
      <c r="L43" s="100">
        <v>1.5700000000000002E-2</v>
      </c>
      <c r="M43" s="96">
        <v>1886828.9899999998</v>
      </c>
      <c r="N43" s="98">
        <v>109.41</v>
      </c>
      <c r="O43" s="96">
        <v>2064.3795399999999</v>
      </c>
      <c r="P43" s="97">
        <f t="shared" si="1"/>
        <v>1.2641081339513548E-2</v>
      </c>
      <c r="Q43" s="97">
        <f>O43/'סכום נכסי הקרן'!$C$42</f>
        <v>3.042455109491849E-4</v>
      </c>
    </row>
    <row r="44" spans="2:17">
      <c r="B44" s="89" t="s">
        <v>2403</v>
      </c>
      <c r="C44" s="99" t="s">
        <v>2278</v>
      </c>
      <c r="D44" s="86">
        <v>7130</v>
      </c>
      <c r="E44" s="86"/>
      <c r="F44" s="86" t="s">
        <v>1827</v>
      </c>
      <c r="G44" s="109">
        <v>43708</v>
      </c>
      <c r="H44" s="86" t="s">
        <v>2273</v>
      </c>
      <c r="I44" s="96">
        <v>7.4700000000000006</v>
      </c>
      <c r="J44" s="99" t="s">
        <v>178</v>
      </c>
      <c r="K44" s="100">
        <v>3.6000000000000004E-2</v>
      </c>
      <c r="L44" s="100">
        <v>1.6200000000000003E-2</v>
      </c>
      <c r="M44" s="96">
        <v>1178052.6399999997</v>
      </c>
      <c r="N44" s="98">
        <v>116.53</v>
      </c>
      <c r="O44" s="96">
        <v>1372.7847199999997</v>
      </c>
      <c r="P44" s="97">
        <f t="shared" si="1"/>
        <v>8.4061496303927362E-3</v>
      </c>
      <c r="Q44" s="97">
        <f>O44/'סכום נכסי הקרן'!$C$42</f>
        <v>2.0231918620915688E-4</v>
      </c>
    </row>
    <row r="45" spans="2:17">
      <c r="B45" s="89" t="s">
        <v>2404</v>
      </c>
      <c r="C45" s="99" t="s">
        <v>2277</v>
      </c>
      <c r="D45" s="86" t="s">
        <v>2288</v>
      </c>
      <c r="E45" s="86"/>
      <c r="F45" s="86" t="s">
        <v>1827</v>
      </c>
      <c r="G45" s="109">
        <v>42759</v>
      </c>
      <c r="H45" s="86" t="s">
        <v>2273</v>
      </c>
      <c r="I45" s="96">
        <v>3.83</v>
      </c>
      <c r="J45" s="99" t="s">
        <v>178</v>
      </c>
      <c r="K45" s="100">
        <v>2.5499999999999998E-2</v>
      </c>
      <c r="L45" s="100">
        <v>1.1299999999999999E-2</v>
      </c>
      <c r="M45" s="96">
        <v>224983.49999999997</v>
      </c>
      <c r="N45" s="98">
        <v>105.99</v>
      </c>
      <c r="O45" s="96">
        <v>238.46001999999996</v>
      </c>
      <c r="P45" s="97">
        <f t="shared" si="1"/>
        <v>1.4601929783909925E-3</v>
      </c>
      <c r="Q45" s="97">
        <f>O45/'סכום נכסי הקרן'!$C$42</f>
        <v>3.5143920592166326E-5</v>
      </c>
    </row>
    <row r="46" spans="2:17">
      <c r="B46" s="89" t="s">
        <v>2404</v>
      </c>
      <c r="C46" s="99" t="s">
        <v>2277</v>
      </c>
      <c r="D46" s="86" t="s">
        <v>2289</v>
      </c>
      <c r="E46" s="86"/>
      <c r="F46" s="86" t="s">
        <v>1827</v>
      </c>
      <c r="G46" s="109">
        <v>42759</v>
      </c>
      <c r="H46" s="86" t="s">
        <v>2273</v>
      </c>
      <c r="I46" s="96">
        <v>3.73</v>
      </c>
      <c r="J46" s="99" t="s">
        <v>178</v>
      </c>
      <c r="K46" s="100">
        <v>3.8800000000000001E-2</v>
      </c>
      <c r="L46" s="100">
        <v>1.9599999999999999E-2</v>
      </c>
      <c r="M46" s="96">
        <v>224983.49999999997</v>
      </c>
      <c r="N46" s="98">
        <v>108.05</v>
      </c>
      <c r="O46" s="96">
        <v>243.09466999999995</v>
      </c>
      <c r="P46" s="97">
        <f t="shared" si="1"/>
        <v>1.4885729281507039E-3</v>
      </c>
      <c r="Q46" s="97">
        <f>O46/'סכום נכסי הקרן'!$C$42</f>
        <v>3.5826969145011718E-5</v>
      </c>
    </row>
    <row r="47" spans="2:17">
      <c r="B47" s="89" t="s">
        <v>2405</v>
      </c>
      <c r="C47" s="99" t="s">
        <v>2278</v>
      </c>
      <c r="D47" s="86" t="s">
        <v>2290</v>
      </c>
      <c r="E47" s="86"/>
      <c r="F47" s="86" t="s">
        <v>642</v>
      </c>
      <c r="G47" s="109">
        <v>43011</v>
      </c>
      <c r="H47" s="86" t="s">
        <v>174</v>
      </c>
      <c r="I47" s="96">
        <v>8.81</v>
      </c>
      <c r="J47" s="99" t="s">
        <v>178</v>
      </c>
      <c r="K47" s="100">
        <v>3.9E-2</v>
      </c>
      <c r="L47" s="100">
        <v>2.4600000000000004E-2</v>
      </c>
      <c r="M47" s="96">
        <v>42696.639999999992</v>
      </c>
      <c r="N47" s="98">
        <v>115.61</v>
      </c>
      <c r="O47" s="96">
        <v>49.361579999999989</v>
      </c>
      <c r="P47" s="97">
        <f t="shared" si="1"/>
        <v>3.0226212561034442E-4</v>
      </c>
      <c r="Q47" s="97">
        <f>O47/'סכום נכסי הקרן'!$C$42</f>
        <v>7.2748440087519295E-6</v>
      </c>
    </row>
    <row r="48" spans="2:17">
      <c r="B48" s="89" t="s">
        <v>2405</v>
      </c>
      <c r="C48" s="99" t="s">
        <v>2278</v>
      </c>
      <c r="D48" s="86" t="s">
        <v>2291</v>
      </c>
      <c r="E48" s="86"/>
      <c r="F48" s="86" t="s">
        <v>642</v>
      </c>
      <c r="G48" s="109">
        <v>43104</v>
      </c>
      <c r="H48" s="86" t="s">
        <v>174</v>
      </c>
      <c r="I48" s="96">
        <v>8.81</v>
      </c>
      <c r="J48" s="99" t="s">
        <v>178</v>
      </c>
      <c r="K48" s="100">
        <v>3.8199999999999998E-2</v>
      </c>
      <c r="L48" s="100">
        <v>2.7799999999999998E-2</v>
      </c>
      <c r="M48" s="96">
        <v>76002.609999999986</v>
      </c>
      <c r="N48" s="98">
        <v>109.45</v>
      </c>
      <c r="O48" s="96">
        <v>83.184849999999997</v>
      </c>
      <c r="P48" s="97">
        <f t="shared" si="1"/>
        <v>5.0937651468161403E-4</v>
      </c>
      <c r="Q48" s="97">
        <f>O48/'סכום נכסי הקרן'!$C$42</f>
        <v>1.2259672555891202E-5</v>
      </c>
    </row>
    <row r="49" spans="2:17">
      <c r="B49" s="89" t="s">
        <v>2405</v>
      </c>
      <c r="C49" s="99" t="s">
        <v>2278</v>
      </c>
      <c r="D49" s="86" t="s">
        <v>2292</v>
      </c>
      <c r="E49" s="86"/>
      <c r="F49" s="86" t="s">
        <v>642</v>
      </c>
      <c r="G49" s="109">
        <v>43194</v>
      </c>
      <c r="H49" s="86" t="s">
        <v>174</v>
      </c>
      <c r="I49" s="96">
        <v>8.870000000000001</v>
      </c>
      <c r="J49" s="99" t="s">
        <v>178</v>
      </c>
      <c r="K49" s="100">
        <v>3.7900000000000003E-2</v>
      </c>
      <c r="L49" s="100">
        <v>2.3300000000000001E-2</v>
      </c>
      <c r="M49" s="96">
        <v>49069.489999999991</v>
      </c>
      <c r="N49" s="98">
        <v>113.78</v>
      </c>
      <c r="O49" s="96">
        <v>55.831259999999986</v>
      </c>
      <c r="P49" s="97">
        <f t="shared" si="1"/>
        <v>3.4187875110771974E-4</v>
      </c>
      <c r="Q49" s="97">
        <f>O49/'סכום נכסי הקרן'!$C$42</f>
        <v>8.2283368423796657E-6</v>
      </c>
    </row>
    <row r="50" spans="2:17">
      <c r="B50" s="89" t="s">
        <v>2405</v>
      </c>
      <c r="C50" s="99" t="s">
        <v>2278</v>
      </c>
      <c r="D50" s="86" t="s">
        <v>2293</v>
      </c>
      <c r="E50" s="86"/>
      <c r="F50" s="86" t="s">
        <v>642</v>
      </c>
      <c r="G50" s="109">
        <v>43285</v>
      </c>
      <c r="H50" s="86" t="s">
        <v>174</v>
      </c>
      <c r="I50" s="96">
        <v>8.84</v>
      </c>
      <c r="J50" s="99" t="s">
        <v>178</v>
      </c>
      <c r="K50" s="100">
        <v>4.0099999999999997E-2</v>
      </c>
      <c r="L50" s="100">
        <v>2.35E-2</v>
      </c>
      <c r="M50" s="96">
        <v>65142.009999999987</v>
      </c>
      <c r="N50" s="98">
        <v>114.37</v>
      </c>
      <c r="O50" s="96">
        <v>74.502909999999986</v>
      </c>
      <c r="P50" s="97">
        <f t="shared" si="1"/>
        <v>4.5621327236195007E-4</v>
      </c>
      <c r="Q50" s="97">
        <f>O50/'סכום נכסי הקרן'!$C$42</f>
        <v>1.0980139785802728E-5</v>
      </c>
    </row>
    <row r="51" spans="2:17">
      <c r="B51" s="89" t="s">
        <v>2405</v>
      </c>
      <c r="C51" s="99" t="s">
        <v>2278</v>
      </c>
      <c r="D51" s="86" t="s">
        <v>2294</v>
      </c>
      <c r="E51" s="86"/>
      <c r="F51" s="86" t="s">
        <v>642</v>
      </c>
      <c r="G51" s="109">
        <v>43377</v>
      </c>
      <c r="H51" s="86" t="s">
        <v>174</v>
      </c>
      <c r="I51" s="96">
        <v>8.8199999999999985</v>
      </c>
      <c r="J51" s="99" t="s">
        <v>178</v>
      </c>
      <c r="K51" s="100">
        <v>3.9699999999999999E-2</v>
      </c>
      <c r="L51" s="100">
        <v>2.5099999999999994E-2</v>
      </c>
      <c r="M51" s="96">
        <v>130355.96999999999</v>
      </c>
      <c r="N51" s="98">
        <v>112.21</v>
      </c>
      <c r="O51" s="96">
        <v>146.27245000000002</v>
      </c>
      <c r="P51" s="97">
        <f t="shared" si="1"/>
        <v>8.9568894786659669E-4</v>
      </c>
      <c r="Q51" s="97">
        <f>O51/'סכום נכסי הקרן'!$C$42</f>
        <v>2.1557439136428911E-5</v>
      </c>
    </row>
    <row r="52" spans="2:17">
      <c r="B52" s="89" t="s">
        <v>2405</v>
      </c>
      <c r="C52" s="99" t="s">
        <v>2278</v>
      </c>
      <c r="D52" s="86" t="s">
        <v>2295</v>
      </c>
      <c r="E52" s="86"/>
      <c r="F52" s="86" t="s">
        <v>642</v>
      </c>
      <c r="G52" s="109">
        <v>43469</v>
      </c>
      <c r="H52" s="86" t="s">
        <v>174</v>
      </c>
      <c r="I52" s="96">
        <v>10.52</v>
      </c>
      <c r="J52" s="99" t="s">
        <v>178</v>
      </c>
      <c r="K52" s="100">
        <v>4.1700000000000001E-2</v>
      </c>
      <c r="L52" s="100">
        <v>0.02</v>
      </c>
      <c r="M52" s="96">
        <v>91675.119999999981</v>
      </c>
      <c r="N52" s="98">
        <v>122.47</v>
      </c>
      <c r="O52" s="96">
        <v>112.27451999999998</v>
      </c>
      <c r="P52" s="97">
        <f t="shared" si="1"/>
        <v>6.8750504070333907E-4</v>
      </c>
      <c r="Q52" s="97">
        <f>O52/'סכום נכסי הקרן'!$C$42</f>
        <v>1.6546869430790075E-5</v>
      </c>
    </row>
    <row r="53" spans="2:17">
      <c r="B53" s="89" t="s">
        <v>2405</v>
      </c>
      <c r="C53" s="99" t="s">
        <v>2278</v>
      </c>
      <c r="D53" s="86" t="s">
        <v>2296</v>
      </c>
      <c r="E53" s="86"/>
      <c r="F53" s="86" t="s">
        <v>642</v>
      </c>
      <c r="G53" s="109">
        <v>43559</v>
      </c>
      <c r="H53" s="86" t="s">
        <v>174</v>
      </c>
      <c r="I53" s="96">
        <v>10.5</v>
      </c>
      <c r="J53" s="99" t="s">
        <v>178</v>
      </c>
      <c r="K53" s="100">
        <v>3.7200000000000004E-2</v>
      </c>
      <c r="L53" s="100">
        <v>2.3899999999999998E-2</v>
      </c>
      <c r="M53" s="96">
        <v>219876.67999999996</v>
      </c>
      <c r="N53" s="98">
        <v>112.99</v>
      </c>
      <c r="O53" s="96">
        <v>248.43865999999997</v>
      </c>
      <c r="P53" s="97">
        <f t="shared" si="1"/>
        <v>1.5212964709676161E-3</v>
      </c>
      <c r="Q53" s="97">
        <f>O53/'סכום נכסי הקרן'!$C$42</f>
        <v>3.6614559283624186E-5</v>
      </c>
    </row>
    <row r="54" spans="2:17">
      <c r="B54" s="89" t="s">
        <v>2405</v>
      </c>
      <c r="C54" s="99" t="s">
        <v>2278</v>
      </c>
      <c r="D54" s="86" t="s">
        <v>2297</v>
      </c>
      <c r="E54" s="86"/>
      <c r="F54" s="86" t="s">
        <v>642</v>
      </c>
      <c r="G54" s="109">
        <v>42935</v>
      </c>
      <c r="H54" s="86" t="s">
        <v>174</v>
      </c>
      <c r="I54" s="96">
        <v>10.45</v>
      </c>
      <c r="J54" s="99" t="s">
        <v>178</v>
      </c>
      <c r="K54" s="100">
        <v>4.0800000000000003E-2</v>
      </c>
      <c r="L54" s="100">
        <v>2.35E-2</v>
      </c>
      <c r="M54" s="96">
        <v>199192.18999999997</v>
      </c>
      <c r="N54" s="98">
        <v>118.96</v>
      </c>
      <c r="O54" s="96">
        <v>236.95901999999995</v>
      </c>
      <c r="P54" s="97">
        <f t="shared" si="1"/>
        <v>1.4510017116093957E-3</v>
      </c>
      <c r="Q54" s="97">
        <f>O54/'סכום נכסי הקרן'!$C$42</f>
        <v>3.4922705208519031E-5</v>
      </c>
    </row>
    <row r="55" spans="2:17">
      <c r="B55" s="89" t="s">
        <v>2406</v>
      </c>
      <c r="C55" s="99" t="s">
        <v>2278</v>
      </c>
      <c r="D55" s="86" t="s">
        <v>2298</v>
      </c>
      <c r="E55" s="86"/>
      <c r="F55" s="86" t="s">
        <v>962</v>
      </c>
      <c r="G55" s="109">
        <v>42680</v>
      </c>
      <c r="H55" s="86" t="s">
        <v>2273</v>
      </c>
      <c r="I55" s="96">
        <v>3.6799999999999997</v>
      </c>
      <c r="J55" s="99" t="s">
        <v>178</v>
      </c>
      <c r="K55" s="100">
        <v>2.3E-2</v>
      </c>
      <c r="L55" s="100">
        <v>1.5700000000000002E-2</v>
      </c>
      <c r="M55" s="96">
        <v>21187.13</v>
      </c>
      <c r="N55" s="98">
        <v>105.32</v>
      </c>
      <c r="O55" s="96">
        <v>22.314279999999997</v>
      </c>
      <c r="P55" s="97">
        <f t="shared" si="1"/>
        <v>1.3663990707478158E-4</v>
      </c>
      <c r="Q55" s="97">
        <f>O55/'סכום נכסי הקרן'!$C$42</f>
        <v>3.288648908070062E-6</v>
      </c>
    </row>
    <row r="56" spans="2:17">
      <c r="B56" s="89" t="s">
        <v>2406</v>
      </c>
      <c r="C56" s="99" t="s">
        <v>2278</v>
      </c>
      <c r="D56" s="86" t="s">
        <v>2299</v>
      </c>
      <c r="E56" s="86"/>
      <c r="F56" s="86" t="s">
        <v>962</v>
      </c>
      <c r="G56" s="109">
        <v>42680</v>
      </c>
      <c r="H56" s="86" t="s">
        <v>2273</v>
      </c>
      <c r="I56" s="96">
        <v>2.4800000000000004</v>
      </c>
      <c r="J56" s="99" t="s">
        <v>178</v>
      </c>
      <c r="K56" s="100">
        <v>2.35E-2</v>
      </c>
      <c r="L56" s="100">
        <v>2.1700000000000004E-2</v>
      </c>
      <c r="M56" s="96">
        <v>42422.94</v>
      </c>
      <c r="N56" s="98">
        <v>100.59</v>
      </c>
      <c r="O56" s="96">
        <v>42.673239999999993</v>
      </c>
      <c r="P56" s="97">
        <f t="shared" si="1"/>
        <v>2.6130655114930224E-4</v>
      </c>
      <c r="Q56" s="97">
        <f>O56/'סכום נכסי הקרן'!$C$42</f>
        <v>6.2891253551453011E-6</v>
      </c>
    </row>
    <row r="57" spans="2:17">
      <c r="B57" s="89" t="s">
        <v>2406</v>
      </c>
      <c r="C57" s="99" t="s">
        <v>2278</v>
      </c>
      <c r="D57" s="86" t="s">
        <v>2300</v>
      </c>
      <c r="E57" s="86"/>
      <c r="F57" s="86" t="s">
        <v>962</v>
      </c>
      <c r="G57" s="109">
        <v>42680</v>
      </c>
      <c r="H57" s="86" t="s">
        <v>2273</v>
      </c>
      <c r="I57" s="96">
        <v>3.63</v>
      </c>
      <c r="J57" s="99" t="s">
        <v>178</v>
      </c>
      <c r="K57" s="100">
        <v>3.3700000000000001E-2</v>
      </c>
      <c r="L57" s="100">
        <v>2.64E-2</v>
      </c>
      <c r="M57" s="96">
        <v>10809.899999999998</v>
      </c>
      <c r="N57" s="98">
        <v>102.91</v>
      </c>
      <c r="O57" s="96">
        <v>11.124469999999997</v>
      </c>
      <c r="P57" s="97">
        <f t="shared" si="1"/>
        <v>6.8119901115169085E-5</v>
      </c>
      <c r="Q57" s="97">
        <f>O57/'סכום נכסי הקרן'!$C$42</f>
        <v>1.639509592886625E-6</v>
      </c>
    </row>
    <row r="58" spans="2:17">
      <c r="B58" s="89" t="s">
        <v>2406</v>
      </c>
      <c r="C58" s="99" t="s">
        <v>2278</v>
      </c>
      <c r="D58" s="86" t="s">
        <v>2301</v>
      </c>
      <c r="E58" s="86"/>
      <c r="F58" s="86" t="s">
        <v>962</v>
      </c>
      <c r="G58" s="109">
        <v>42717</v>
      </c>
      <c r="H58" s="86" t="s">
        <v>2273</v>
      </c>
      <c r="I58" s="96">
        <v>3.3399999999999994</v>
      </c>
      <c r="J58" s="99" t="s">
        <v>178</v>
      </c>
      <c r="K58" s="100">
        <v>3.85E-2</v>
      </c>
      <c r="L58" s="100">
        <v>3.32E-2</v>
      </c>
      <c r="M58" s="96">
        <v>2845.9499999999994</v>
      </c>
      <c r="N58" s="98">
        <v>102.08</v>
      </c>
      <c r="O58" s="96">
        <v>2.9051499999999995</v>
      </c>
      <c r="P58" s="97">
        <f t="shared" si="1"/>
        <v>1.7789479474054358E-5</v>
      </c>
      <c r="Q58" s="97">
        <f>O58/'סכום נכסי הקרן'!$C$42</f>
        <v>4.2815714310655511E-7</v>
      </c>
    </row>
    <row r="59" spans="2:17">
      <c r="B59" s="89" t="s">
        <v>2406</v>
      </c>
      <c r="C59" s="99" t="s">
        <v>2278</v>
      </c>
      <c r="D59" s="86" t="s">
        <v>2302</v>
      </c>
      <c r="E59" s="86"/>
      <c r="F59" s="86" t="s">
        <v>962</v>
      </c>
      <c r="G59" s="109">
        <v>42710</v>
      </c>
      <c r="H59" s="86" t="s">
        <v>2273</v>
      </c>
      <c r="I59" s="96">
        <v>3.34</v>
      </c>
      <c r="J59" s="99" t="s">
        <v>178</v>
      </c>
      <c r="K59" s="100">
        <v>3.8399999999999997E-2</v>
      </c>
      <c r="L59" s="100">
        <v>3.3099999999999997E-2</v>
      </c>
      <c r="M59" s="96">
        <v>8508.3899999999976</v>
      </c>
      <c r="N59" s="98">
        <v>102.08</v>
      </c>
      <c r="O59" s="96">
        <v>8.6853599999999993</v>
      </c>
      <c r="P59" s="97">
        <f t="shared" si="1"/>
        <v>5.3184184446508019E-5</v>
      </c>
      <c r="Q59" s="97">
        <f>O59/'סכום נכסי הקרן'!$C$42</f>
        <v>1.2800368051398206E-6</v>
      </c>
    </row>
    <row r="60" spans="2:17">
      <c r="B60" s="89" t="s">
        <v>2406</v>
      </c>
      <c r="C60" s="99" t="s">
        <v>2278</v>
      </c>
      <c r="D60" s="86" t="s">
        <v>2303</v>
      </c>
      <c r="E60" s="86"/>
      <c r="F60" s="86" t="s">
        <v>962</v>
      </c>
      <c r="G60" s="109">
        <v>42680</v>
      </c>
      <c r="H60" s="86" t="s">
        <v>2273</v>
      </c>
      <c r="I60" s="96">
        <v>4.59</v>
      </c>
      <c r="J60" s="99" t="s">
        <v>178</v>
      </c>
      <c r="K60" s="100">
        <v>3.6699999999999997E-2</v>
      </c>
      <c r="L60" s="100">
        <v>2.7300000000000005E-2</v>
      </c>
      <c r="M60" s="96">
        <v>36509.03</v>
      </c>
      <c r="N60" s="98">
        <v>104.69</v>
      </c>
      <c r="O60" s="96">
        <v>38.221309999999988</v>
      </c>
      <c r="P60" s="97">
        <f t="shared" si="1"/>
        <v>2.3404547431852692E-4</v>
      </c>
      <c r="Q60" s="97">
        <f>O60/'סכום נכסי הקרן'!$C$42</f>
        <v>5.633005832879543E-6</v>
      </c>
    </row>
    <row r="61" spans="2:17">
      <c r="B61" s="89" t="s">
        <v>2406</v>
      </c>
      <c r="C61" s="99" t="s">
        <v>2278</v>
      </c>
      <c r="D61" s="86" t="s">
        <v>2304</v>
      </c>
      <c r="E61" s="86"/>
      <c r="F61" s="86" t="s">
        <v>962</v>
      </c>
      <c r="G61" s="109">
        <v>42680</v>
      </c>
      <c r="H61" s="86" t="s">
        <v>2273</v>
      </c>
      <c r="I61" s="96">
        <v>2.4699999999999993</v>
      </c>
      <c r="J61" s="99" t="s">
        <v>178</v>
      </c>
      <c r="K61" s="100">
        <v>3.1800000000000002E-2</v>
      </c>
      <c r="L61" s="100">
        <v>2.6999999999999996E-2</v>
      </c>
      <c r="M61" s="96">
        <v>43234.19999999999</v>
      </c>
      <c r="N61" s="98">
        <v>101.4</v>
      </c>
      <c r="O61" s="96">
        <v>43.839480000000002</v>
      </c>
      <c r="P61" s="97">
        <f t="shared" si="1"/>
        <v>2.6844793887173356E-4</v>
      </c>
      <c r="Q61" s="97">
        <f>O61/'סכום נכסי הקרן'!$C$42</f>
        <v>6.4610042552284612E-6</v>
      </c>
    </row>
    <row r="62" spans="2:17">
      <c r="B62" s="89" t="s">
        <v>2407</v>
      </c>
      <c r="C62" s="99" t="s">
        <v>2277</v>
      </c>
      <c r="D62" s="86" t="s">
        <v>2305</v>
      </c>
      <c r="E62" s="86"/>
      <c r="F62" s="86" t="s">
        <v>962</v>
      </c>
      <c r="G62" s="109">
        <v>42884</v>
      </c>
      <c r="H62" s="86" t="s">
        <v>2273</v>
      </c>
      <c r="I62" s="96">
        <v>0.91</v>
      </c>
      <c r="J62" s="99" t="s">
        <v>178</v>
      </c>
      <c r="K62" s="100">
        <v>2.2099999999999998E-2</v>
      </c>
      <c r="L62" s="100">
        <v>1.67E-2</v>
      </c>
      <c r="M62" s="96">
        <v>27493.029999999995</v>
      </c>
      <c r="N62" s="98">
        <v>100.69</v>
      </c>
      <c r="O62" s="96">
        <v>27.682729999999996</v>
      </c>
      <c r="P62" s="97">
        <f t="shared" si="1"/>
        <v>1.6951322896263148E-4</v>
      </c>
      <c r="Q62" s="97">
        <f>O62/'סכום נכסי הקרן'!$C$42</f>
        <v>4.0798439289503561E-6</v>
      </c>
    </row>
    <row r="63" spans="2:17">
      <c r="B63" s="89" t="s">
        <v>2407</v>
      </c>
      <c r="C63" s="99" t="s">
        <v>2277</v>
      </c>
      <c r="D63" s="86" t="s">
        <v>2306</v>
      </c>
      <c r="E63" s="86"/>
      <c r="F63" s="86" t="s">
        <v>962</v>
      </c>
      <c r="G63" s="109">
        <v>43006</v>
      </c>
      <c r="H63" s="86" t="s">
        <v>2273</v>
      </c>
      <c r="I63" s="96">
        <v>1.1099999999999999</v>
      </c>
      <c r="J63" s="99" t="s">
        <v>178</v>
      </c>
      <c r="K63" s="100">
        <v>2.0799999999999999E-2</v>
      </c>
      <c r="L63" s="100">
        <v>1.84E-2</v>
      </c>
      <c r="M63" s="96">
        <v>31420.609999999997</v>
      </c>
      <c r="N63" s="98">
        <v>100.28</v>
      </c>
      <c r="O63" s="96">
        <v>31.508589999999998</v>
      </c>
      <c r="P63" s="97">
        <f t="shared" si="1"/>
        <v>1.9294061066085899E-4</v>
      </c>
      <c r="Q63" s="97">
        <f>O63/'סכום נכסי הקרן'!$C$42</f>
        <v>4.6436940872986845E-6</v>
      </c>
    </row>
    <row r="64" spans="2:17">
      <c r="B64" s="89" t="s">
        <v>2407</v>
      </c>
      <c r="C64" s="99" t="s">
        <v>2277</v>
      </c>
      <c r="D64" s="86" t="s">
        <v>2307</v>
      </c>
      <c r="E64" s="86"/>
      <c r="F64" s="86" t="s">
        <v>962</v>
      </c>
      <c r="G64" s="109">
        <v>43321</v>
      </c>
      <c r="H64" s="86" t="s">
        <v>2273</v>
      </c>
      <c r="I64" s="96">
        <v>1.46</v>
      </c>
      <c r="J64" s="99" t="s">
        <v>178</v>
      </c>
      <c r="K64" s="100">
        <v>2.3980000000000001E-2</v>
      </c>
      <c r="L64" s="100">
        <v>1.61E-2</v>
      </c>
      <c r="M64" s="96">
        <v>1495439.0299999998</v>
      </c>
      <c r="N64" s="98">
        <v>101.5</v>
      </c>
      <c r="O64" s="96">
        <v>1517.8706599999996</v>
      </c>
      <c r="P64" s="97">
        <f t="shared" si="1"/>
        <v>9.2945730686330615E-3</v>
      </c>
      <c r="Q64" s="97">
        <f>O64/'סכום נכסי הקרן'!$C$42</f>
        <v>2.2370175907986204E-4</v>
      </c>
    </row>
    <row r="65" spans="2:17">
      <c r="B65" s="89" t="s">
        <v>2407</v>
      </c>
      <c r="C65" s="99" t="s">
        <v>2277</v>
      </c>
      <c r="D65" s="86" t="s">
        <v>2308</v>
      </c>
      <c r="E65" s="86"/>
      <c r="F65" s="86" t="s">
        <v>962</v>
      </c>
      <c r="G65" s="109">
        <v>43343</v>
      </c>
      <c r="H65" s="86" t="s">
        <v>2273</v>
      </c>
      <c r="I65" s="96">
        <v>1.51</v>
      </c>
      <c r="J65" s="99" t="s">
        <v>178</v>
      </c>
      <c r="K65" s="100">
        <v>2.3789999999999999E-2</v>
      </c>
      <c r="L65" s="100">
        <v>1.7100000000000004E-2</v>
      </c>
      <c r="M65" s="96">
        <v>1495439.0299999998</v>
      </c>
      <c r="N65" s="98">
        <v>101.22</v>
      </c>
      <c r="O65" s="96">
        <v>1513.6834499999998</v>
      </c>
      <c r="P65" s="97">
        <f t="shared" si="1"/>
        <v>9.268932985901172E-3</v>
      </c>
      <c r="Q65" s="97">
        <f>O65/'סכום נכסי הקרן'!$C$42</f>
        <v>2.230846536391147E-4</v>
      </c>
    </row>
    <row r="66" spans="2:17">
      <c r="B66" s="89" t="s">
        <v>2407</v>
      </c>
      <c r="C66" s="99" t="s">
        <v>2277</v>
      </c>
      <c r="D66" s="86" t="s">
        <v>2309</v>
      </c>
      <c r="E66" s="86"/>
      <c r="F66" s="86" t="s">
        <v>962</v>
      </c>
      <c r="G66" s="109">
        <v>42828</v>
      </c>
      <c r="H66" s="86" t="s">
        <v>2273</v>
      </c>
      <c r="I66" s="96">
        <v>0.75</v>
      </c>
      <c r="J66" s="99" t="s">
        <v>178</v>
      </c>
      <c r="K66" s="100">
        <v>2.2700000000000001E-2</v>
      </c>
      <c r="L66" s="100">
        <v>1.61E-2</v>
      </c>
      <c r="M66" s="96">
        <v>27493.029999999995</v>
      </c>
      <c r="N66" s="98">
        <v>101.06</v>
      </c>
      <c r="O66" s="96">
        <v>27.784459999999996</v>
      </c>
      <c r="P66" s="97">
        <f t="shared" si="1"/>
        <v>1.7013616538481125E-4</v>
      </c>
      <c r="Q66" s="97">
        <f>O66/'סכום נכסי הקרן'!$C$42</f>
        <v>4.0948367610479175E-6</v>
      </c>
    </row>
    <row r="67" spans="2:17">
      <c r="B67" s="89" t="s">
        <v>2407</v>
      </c>
      <c r="C67" s="99" t="s">
        <v>2277</v>
      </c>
      <c r="D67" s="86" t="s">
        <v>2310</v>
      </c>
      <c r="E67" s="86"/>
      <c r="F67" s="86" t="s">
        <v>962</v>
      </c>
      <c r="G67" s="109">
        <v>42859</v>
      </c>
      <c r="H67" s="86" t="s">
        <v>2273</v>
      </c>
      <c r="I67" s="96">
        <v>0.84</v>
      </c>
      <c r="J67" s="99" t="s">
        <v>178</v>
      </c>
      <c r="K67" s="100">
        <v>2.2799999999999997E-2</v>
      </c>
      <c r="L67" s="100">
        <v>1.6E-2</v>
      </c>
      <c r="M67" s="96">
        <v>27493.029999999995</v>
      </c>
      <c r="N67" s="98">
        <v>100.93</v>
      </c>
      <c r="O67" s="96">
        <v>27.748719999999995</v>
      </c>
      <c r="P67" s="97">
        <f t="shared" si="1"/>
        <v>1.6991731403586102E-4</v>
      </c>
      <c r="Q67" s="97">
        <f>O67/'סכום נכסי הקרן'!$C$42</f>
        <v>4.0895694473826577E-6</v>
      </c>
    </row>
    <row r="68" spans="2:17">
      <c r="B68" s="89" t="s">
        <v>2407</v>
      </c>
      <c r="C68" s="99" t="s">
        <v>2277</v>
      </c>
      <c r="D68" s="86" t="s">
        <v>2311</v>
      </c>
      <c r="E68" s="86"/>
      <c r="F68" s="86" t="s">
        <v>962</v>
      </c>
      <c r="G68" s="109">
        <v>43614</v>
      </c>
      <c r="H68" s="86" t="s">
        <v>2273</v>
      </c>
      <c r="I68" s="96">
        <v>1.8699999999999997</v>
      </c>
      <c r="J68" s="99" t="s">
        <v>178</v>
      </c>
      <c r="K68" s="100">
        <v>2.427E-2</v>
      </c>
      <c r="L68" s="100">
        <v>1.8499999999999999E-2</v>
      </c>
      <c r="M68" s="96">
        <v>1869298.7899999998</v>
      </c>
      <c r="N68" s="98">
        <v>101.31</v>
      </c>
      <c r="O68" s="96">
        <v>1893.7865499999998</v>
      </c>
      <c r="P68" s="97">
        <f t="shared" si="1"/>
        <v>1.159646729410365E-2</v>
      </c>
      <c r="Q68" s="97">
        <f>O68/'סכום נכסי הקרן'!$C$42</f>
        <v>2.7910374297424208E-4</v>
      </c>
    </row>
    <row r="69" spans="2:17">
      <c r="B69" s="89" t="s">
        <v>2408</v>
      </c>
      <c r="C69" s="99" t="s">
        <v>2278</v>
      </c>
      <c r="D69" s="86" t="s">
        <v>2312</v>
      </c>
      <c r="E69" s="86"/>
      <c r="F69" s="86" t="s">
        <v>968</v>
      </c>
      <c r="G69" s="109">
        <v>43093</v>
      </c>
      <c r="H69" s="86" t="s">
        <v>2273</v>
      </c>
      <c r="I69" s="96">
        <v>3.9199999999999995</v>
      </c>
      <c r="J69" s="99" t="s">
        <v>178</v>
      </c>
      <c r="K69" s="100">
        <v>2.6089999999999999E-2</v>
      </c>
      <c r="L69" s="100">
        <v>2.4799999999999996E-2</v>
      </c>
      <c r="M69" s="96">
        <v>240569.44999999995</v>
      </c>
      <c r="N69" s="98">
        <v>104.22</v>
      </c>
      <c r="O69" s="96">
        <v>250.72149999999996</v>
      </c>
      <c r="P69" s="97">
        <f t="shared" si="1"/>
        <v>1.5352752794017934E-3</v>
      </c>
      <c r="Q69" s="97">
        <f>O69/'סכום נכסי הקרן'!$C$42</f>
        <v>3.6951001206612453E-5</v>
      </c>
    </row>
    <row r="70" spans="2:17">
      <c r="B70" s="89" t="s">
        <v>2408</v>
      </c>
      <c r="C70" s="99" t="s">
        <v>2278</v>
      </c>
      <c r="D70" s="86" t="s">
        <v>2313</v>
      </c>
      <c r="E70" s="86"/>
      <c r="F70" s="86" t="s">
        <v>968</v>
      </c>
      <c r="G70" s="109">
        <v>43374</v>
      </c>
      <c r="H70" s="86" t="s">
        <v>2273</v>
      </c>
      <c r="I70" s="96">
        <v>3.9099999999999988</v>
      </c>
      <c r="J70" s="99" t="s">
        <v>178</v>
      </c>
      <c r="K70" s="100">
        <v>2.6849999999999999E-2</v>
      </c>
      <c r="L70" s="100">
        <v>2.4399999999999998E-2</v>
      </c>
      <c r="M70" s="96">
        <v>336797.22999999992</v>
      </c>
      <c r="N70" s="98">
        <v>103.62</v>
      </c>
      <c r="O70" s="96">
        <v>348.98927000000003</v>
      </c>
      <c r="P70" s="97">
        <f t="shared" si="1"/>
        <v>2.1370109823348935E-3</v>
      </c>
      <c r="Q70" s="97">
        <f>O70/'סכום נכסי הקרן'!$C$42</f>
        <v>5.1433574451591913E-5</v>
      </c>
    </row>
    <row r="71" spans="2:17">
      <c r="B71" s="89" t="s">
        <v>2409</v>
      </c>
      <c r="C71" s="99" t="s">
        <v>2278</v>
      </c>
      <c r="D71" s="86" t="s">
        <v>2314</v>
      </c>
      <c r="E71" s="86"/>
      <c r="F71" s="86" t="s">
        <v>677</v>
      </c>
      <c r="G71" s="109">
        <v>43552</v>
      </c>
      <c r="H71" s="86" t="s">
        <v>174</v>
      </c>
      <c r="I71" s="96">
        <v>6.46</v>
      </c>
      <c r="J71" s="99" t="s">
        <v>178</v>
      </c>
      <c r="K71" s="100">
        <v>3.5499999999999997E-2</v>
      </c>
      <c r="L71" s="100">
        <v>3.5400000000000008E-2</v>
      </c>
      <c r="M71" s="96">
        <v>3616083.4199999995</v>
      </c>
      <c r="N71" s="98">
        <v>101.23</v>
      </c>
      <c r="O71" s="96">
        <v>3660.5614099999993</v>
      </c>
      <c r="P71" s="97">
        <f t="shared" si="1"/>
        <v>2.241518753479527E-2</v>
      </c>
      <c r="Q71" s="97">
        <f>O71/'סכום נכסי הקרן'!$C$42</f>
        <v>5.3948867200375307E-4</v>
      </c>
    </row>
    <row r="72" spans="2:17">
      <c r="B72" s="89" t="s">
        <v>2410</v>
      </c>
      <c r="C72" s="99" t="s">
        <v>2278</v>
      </c>
      <c r="D72" s="86" t="s">
        <v>2315</v>
      </c>
      <c r="E72" s="86"/>
      <c r="F72" s="86" t="s">
        <v>685</v>
      </c>
      <c r="G72" s="109">
        <v>43301</v>
      </c>
      <c r="H72" s="86" t="s">
        <v>363</v>
      </c>
      <c r="I72" s="96">
        <v>1.3499999999999996</v>
      </c>
      <c r="J72" s="99" t="s">
        <v>177</v>
      </c>
      <c r="K72" s="100">
        <v>6.5111000000000002E-2</v>
      </c>
      <c r="L72" s="100">
        <v>6.6299999999999984E-2</v>
      </c>
      <c r="M72" s="96">
        <v>886205.83999999985</v>
      </c>
      <c r="N72" s="98">
        <v>101.19</v>
      </c>
      <c r="O72" s="96">
        <v>3122.48945</v>
      </c>
      <c r="P72" s="97">
        <f t="shared" si="1"/>
        <v>1.9120342143684937E-2</v>
      </c>
      <c r="Q72" s="97">
        <f>O72/'סכום נכסי הקרן'!$C$42</f>
        <v>4.6018834218279912E-4</v>
      </c>
    </row>
    <row r="73" spans="2:17">
      <c r="B73" s="89" t="s">
        <v>2410</v>
      </c>
      <c r="C73" s="99" t="s">
        <v>2278</v>
      </c>
      <c r="D73" s="86" t="s">
        <v>2316</v>
      </c>
      <c r="E73" s="86"/>
      <c r="F73" s="86" t="s">
        <v>685</v>
      </c>
      <c r="G73" s="109">
        <v>43496</v>
      </c>
      <c r="H73" s="86" t="s">
        <v>363</v>
      </c>
      <c r="I73" s="96">
        <v>1.33</v>
      </c>
      <c r="J73" s="99" t="s">
        <v>177</v>
      </c>
      <c r="K73" s="100">
        <v>6.5093999999999999E-2</v>
      </c>
      <c r="L73" s="100">
        <v>6.6500000000000004E-2</v>
      </c>
      <c r="M73" s="96">
        <v>477686.9599999999</v>
      </c>
      <c r="N73" s="98">
        <v>101.19</v>
      </c>
      <c r="O73" s="96">
        <v>1683.0993799999997</v>
      </c>
      <c r="P73" s="97">
        <f t="shared" si="1"/>
        <v>1.0306339388087919E-2</v>
      </c>
      <c r="Q73" s="97">
        <f>O73/'סכום נכסי הקרן'!$C$42</f>
        <v>2.4805294807676511E-4</v>
      </c>
    </row>
    <row r="74" spans="2:17">
      <c r="B74" s="89" t="s">
        <v>2410</v>
      </c>
      <c r="C74" s="99" t="s">
        <v>2278</v>
      </c>
      <c r="D74" s="86" t="s">
        <v>2317</v>
      </c>
      <c r="E74" s="86"/>
      <c r="F74" s="86" t="s">
        <v>685</v>
      </c>
      <c r="G74" s="109">
        <v>43738</v>
      </c>
      <c r="H74" s="86" t="s">
        <v>363</v>
      </c>
      <c r="I74" s="96">
        <v>1.33</v>
      </c>
      <c r="J74" s="99" t="s">
        <v>177</v>
      </c>
      <c r="K74" s="100">
        <v>6.5093999999999999E-2</v>
      </c>
      <c r="L74" s="100">
        <v>6.7400000000000002E-2</v>
      </c>
      <c r="M74" s="96">
        <v>96082.189999999988</v>
      </c>
      <c r="N74" s="98">
        <v>101.08</v>
      </c>
      <c r="O74" s="96">
        <v>338.1714199999999</v>
      </c>
      <c r="P74" s="97">
        <f t="shared" si="1"/>
        <v>2.0707686469895927E-3</v>
      </c>
      <c r="Q74" s="97">
        <f>O74/'סכום נכסי הקרן'!$C$42</f>
        <v>4.9839254106496026E-5</v>
      </c>
    </row>
    <row r="75" spans="2:17">
      <c r="B75" s="89" t="s">
        <v>2410</v>
      </c>
      <c r="C75" s="99" t="s">
        <v>2278</v>
      </c>
      <c r="D75" s="86">
        <v>6615</v>
      </c>
      <c r="E75" s="86"/>
      <c r="F75" s="86" t="s">
        <v>685</v>
      </c>
      <c r="G75" s="109">
        <v>43496</v>
      </c>
      <c r="H75" s="86" t="s">
        <v>363</v>
      </c>
      <c r="I75" s="96">
        <v>1.33</v>
      </c>
      <c r="J75" s="99" t="s">
        <v>177</v>
      </c>
      <c r="K75" s="100">
        <v>6.5093999999999999E-2</v>
      </c>
      <c r="L75" s="100">
        <v>6.7400000000000002E-2</v>
      </c>
      <c r="M75" s="96">
        <v>67324.600000000006</v>
      </c>
      <c r="N75" s="98">
        <v>101.08</v>
      </c>
      <c r="O75" s="96">
        <v>236.95604999999995</v>
      </c>
      <c r="P75" s="97">
        <f t="shared" si="1"/>
        <v>1.4509835250255574E-3</v>
      </c>
      <c r="Q75" s="97">
        <f>O75/'סכום נכסי הקרן'!$C$42</f>
        <v>3.4922267493869173E-5</v>
      </c>
    </row>
    <row r="76" spans="2:17">
      <c r="B76" s="89" t="s">
        <v>2410</v>
      </c>
      <c r="C76" s="99" t="s">
        <v>2278</v>
      </c>
      <c r="D76" s="86" t="s">
        <v>2318</v>
      </c>
      <c r="E76" s="86"/>
      <c r="F76" s="86" t="s">
        <v>685</v>
      </c>
      <c r="G76" s="109">
        <v>43496</v>
      </c>
      <c r="H76" s="86" t="s">
        <v>363</v>
      </c>
      <c r="I76" s="96">
        <v>1.33</v>
      </c>
      <c r="J76" s="99" t="s">
        <v>177</v>
      </c>
      <c r="K76" s="100">
        <v>6.5093999999999999E-2</v>
      </c>
      <c r="L76" s="100">
        <v>6.7400000000000002E-2</v>
      </c>
      <c r="M76" s="96">
        <v>58169.549999999988</v>
      </c>
      <c r="N76" s="98">
        <v>101.08</v>
      </c>
      <c r="O76" s="96">
        <v>204.73386999999997</v>
      </c>
      <c r="P76" s="97">
        <f t="shared" si="1"/>
        <v>1.2536732967346656E-3</v>
      </c>
      <c r="Q76" s="97">
        <f>O76/'סכום נכסי הקרן'!$C$42</f>
        <v>3.0173405461455986E-5</v>
      </c>
    </row>
    <row r="77" spans="2:17">
      <c r="B77" s="89" t="s">
        <v>2410</v>
      </c>
      <c r="C77" s="99" t="s">
        <v>2278</v>
      </c>
      <c r="D77" s="86">
        <v>6719</v>
      </c>
      <c r="E77" s="86"/>
      <c r="F77" s="86" t="s">
        <v>685</v>
      </c>
      <c r="G77" s="109">
        <v>43487</v>
      </c>
      <c r="H77" s="86" t="s">
        <v>363</v>
      </c>
      <c r="I77" s="96">
        <v>1.33</v>
      </c>
      <c r="J77" s="99" t="s">
        <v>177</v>
      </c>
      <c r="K77" s="100">
        <v>6.5093999999999999E-2</v>
      </c>
      <c r="L77" s="100">
        <v>6.7400000000000002E-2</v>
      </c>
      <c r="M77" s="96">
        <v>26950.569999999996</v>
      </c>
      <c r="N77" s="98">
        <v>101.08</v>
      </c>
      <c r="O77" s="96">
        <v>94.855389999999986</v>
      </c>
      <c r="P77" s="97">
        <f t="shared" si="1"/>
        <v>5.8084023661718711E-4</v>
      </c>
      <c r="Q77" s="97">
        <f>O77/'סכום נכסי הקרן'!$C$42</f>
        <v>1.3979661219096465E-5</v>
      </c>
    </row>
    <row r="78" spans="2:17">
      <c r="B78" s="89" t="s">
        <v>2410</v>
      </c>
      <c r="C78" s="99" t="s">
        <v>2278</v>
      </c>
      <c r="D78" s="86">
        <v>6735</v>
      </c>
      <c r="E78" s="86"/>
      <c r="F78" s="86" t="s">
        <v>685</v>
      </c>
      <c r="G78" s="109">
        <v>43493</v>
      </c>
      <c r="H78" s="86" t="s">
        <v>363</v>
      </c>
      <c r="I78" s="96">
        <v>1.3299999999999998</v>
      </c>
      <c r="J78" s="99" t="s">
        <v>177</v>
      </c>
      <c r="K78" s="100">
        <v>6.5093999999999999E-2</v>
      </c>
      <c r="L78" s="100">
        <v>6.7400000000000015E-2</v>
      </c>
      <c r="M78" s="96">
        <v>66398.219999999987</v>
      </c>
      <c r="N78" s="98">
        <v>101.08</v>
      </c>
      <c r="O78" s="96">
        <v>233.69554999999997</v>
      </c>
      <c r="P78" s="97">
        <f t="shared" si="1"/>
        <v>1.4310180850912498E-3</v>
      </c>
      <c r="Q78" s="97">
        <f>O78/'סכום נכסי הקרן'!$C$42</f>
        <v>3.4441739340383496E-5</v>
      </c>
    </row>
    <row r="79" spans="2:17">
      <c r="B79" s="89" t="s">
        <v>2410</v>
      </c>
      <c r="C79" s="99" t="s">
        <v>2278</v>
      </c>
      <c r="D79" s="86">
        <v>6956</v>
      </c>
      <c r="E79" s="86"/>
      <c r="F79" s="86" t="s">
        <v>685</v>
      </c>
      <c r="G79" s="109">
        <v>43628</v>
      </c>
      <c r="H79" s="86" t="s">
        <v>363</v>
      </c>
      <c r="I79" s="96">
        <v>1.3499999999999999</v>
      </c>
      <c r="J79" s="99" t="s">
        <v>177</v>
      </c>
      <c r="K79" s="100">
        <v>6.5093999999999999E-2</v>
      </c>
      <c r="L79" s="100">
        <v>6.7900000000000002E-2</v>
      </c>
      <c r="M79" s="96">
        <v>114645.65999999997</v>
      </c>
      <c r="N79" s="98">
        <v>101.08</v>
      </c>
      <c r="O79" s="96">
        <v>403.5074899999999</v>
      </c>
      <c r="P79" s="97">
        <f t="shared" si="1"/>
        <v>2.4708494263573975E-3</v>
      </c>
      <c r="Q79" s="97">
        <f>O79/'סכום נכסי הקרן'!$C$42</f>
        <v>5.9468397205134622E-5</v>
      </c>
    </row>
    <row r="80" spans="2:17">
      <c r="B80" s="89" t="s">
        <v>2410</v>
      </c>
      <c r="C80" s="99" t="s">
        <v>2278</v>
      </c>
      <c r="D80" s="86">
        <v>6829</v>
      </c>
      <c r="E80" s="86"/>
      <c r="F80" s="86" t="s">
        <v>685</v>
      </c>
      <c r="G80" s="109">
        <v>43738</v>
      </c>
      <c r="H80" s="86" t="s">
        <v>363</v>
      </c>
      <c r="I80" s="96">
        <v>1.3299999999999998</v>
      </c>
      <c r="J80" s="99" t="s">
        <v>177</v>
      </c>
      <c r="K80" s="100">
        <v>6.5093999999999999E-2</v>
      </c>
      <c r="L80" s="100">
        <v>6.7399999999999988E-2</v>
      </c>
      <c r="M80" s="96">
        <v>46500.539999999994</v>
      </c>
      <c r="N80" s="98">
        <v>101.08</v>
      </c>
      <c r="O80" s="96">
        <v>163.66353999999998</v>
      </c>
      <c r="P80" s="97">
        <f t="shared" si="1"/>
        <v>1.0021820510063421E-3</v>
      </c>
      <c r="Q80" s="97">
        <f>O80/'סכום נכסי הקרן'!$C$42</f>
        <v>2.4120514850216137E-5</v>
      </c>
    </row>
    <row r="81" spans="2:17">
      <c r="B81" s="89" t="s">
        <v>2410</v>
      </c>
      <c r="C81" s="99" t="s">
        <v>2278</v>
      </c>
      <c r="D81" s="86">
        <v>6886</v>
      </c>
      <c r="E81" s="86"/>
      <c r="F81" s="86" t="s">
        <v>685</v>
      </c>
      <c r="G81" s="109">
        <v>43578</v>
      </c>
      <c r="H81" s="86" t="s">
        <v>363</v>
      </c>
      <c r="I81" s="96">
        <v>1.3300000000000003</v>
      </c>
      <c r="J81" s="99" t="s">
        <v>177</v>
      </c>
      <c r="K81" s="100">
        <v>6.5111000000000002E-2</v>
      </c>
      <c r="L81" s="100">
        <v>6.7000000000000004E-2</v>
      </c>
      <c r="M81" s="96">
        <v>30057.509999999995</v>
      </c>
      <c r="N81" s="98">
        <v>101.08</v>
      </c>
      <c r="O81" s="96">
        <v>105.79061999999998</v>
      </c>
      <c r="P81" s="97">
        <f t="shared" si="1"/>
        <v>6.478013400469802E-4</v>
      </c>
      <c r="Q81" s="97">
        <f>O81/'סכום נכסי הקרן'!$C$42</f>
        <v>1.5591280872475153E-5</v>
      </c>
    </row>
    <row r="82" spans="2:17">
      <c r="B82" s="89" t="s">
        <v>2410</v>
      </c>
      <c r="C82" s="99" t="s">
        <v>2278</v>
      </c>
      <c r="D82" s="86">
        <v>6889</v>
      </c>
      <c r="E82" s="86"/>
      <c r="F82" s="86" t="s">
        <v>685</v>
      </c>
      <c r="G82" s="109">
        <v>43584</v>
      </c>
      <c r="H82" s="86" t="s">
        <v>363</v>
      </c>
      <c r="I82" s="96">
        <v>1.3499999999999999</v>
      </c>
      <c r="J82" s="99" t="s">
        <v>177</v>
      </c>
      <c r="K82" s="100">
        <v>6.5111000000000002E-2</v>
      </c>
      <c r="L82" s="100">
        <v>6.7199999999999996E-2</v>
      </c>
      <c r="M82" s="96">
        <v>57460.179999999993</v>
      </c>
      <c r="N82" s="98">
        <v>101.08</v>
      </c>
      <c r="O82" s="96">
        <v>202.23721999999998</v>
      </c>
      <c r="P82" s="97">
        <f t="shared" si="1"/>
        <v>1.2383852379669951E-3</v>
      </c>
      <c r="Q82" s="97">
        <f>O82/'סכום נכסי הקרן'!$C$42</f>
        <v>2.9805452505038251E-5</v>
      </c>
    </row>
    <row r="83" spans="2:17">
      <c r="B83" s="89" t="s">
        <v>2410</v>
      </c>
      <c r="C83" s="99" t="s">
        <v>2278</v>
      </c>
      <c r="D83" s="86">
        <v>6926</v>
      </c>
      <c r="E83" s="86"/>
      <c r="F83" s="86" t="s">
        <v>685</v>
      </c>
      <c r="G83" s="109">
        <v>43738</v>
      </c>
      <c r="H83" s="86" t="s">
        <v>363</v>
      </c>
      <c r="I83" s="96">
        <v>1.3499999999999999</v>
      </c>
      <c r="J83" s="99" t="s">
        <v>177</v>
      </c>
      <c r="K83" s="100">
        <v>6.5111000000000002E-2</v>
      </c>
      <c r="L83" s="100">
        <v>6.720000000000001E-2</v>
      </c>
      <c r="M83" s="96">
        <v>25328.759999999995</v>
      </c>
      <c r="N83" s="98">
        <v>101.08</v>
      </c>
      <c r="O83" s="96">
        <v>89.147279999999981</v>
      </c>
      <c r="P83" s="97">
        <f t="shared" si="1"/>
        <v>5.4588703086855294E-4</v>
      </c>
      <c r="Q83" s="97">
        <f>O83/'סכום נכסי הקרן'!$C$42</f>
        <v>1.3138407559169109E-5</v>
      </c>
    </row>
    <row r="84" spans="2:17">
      <c r="B84" s="89" t="s">
        <v>2410</v>
      </c>
      <c r="C84" s="99" t="s">
        <v>2278</v>
      </c>
      <c r="D84" s="86" t="s">
        <v>2319</v>
      </c>
      <c r="E84" s="86"/>
      <c r="F84" s="86" t="s">
        <v>685</v>
      </c>
      <c r="G84" s="109">
        <v>43706</v>
      </c>
      <c r="H84" s="86" t="s">
        <v>363</v>
      </c>
      <c r="I84" s="96">
        <v>1.3399999999999999</v>
      </c>
      <c r="J84" s="99" t="s">
        <v>177</v>
      </c>
      <c r="K84" s="100">
        <v>6.3948000000000005E-2</v>
      </c>
      <c r="L84" s="100">
        <v>6.6399999999999987E-2</v>
      </c>
      <c r="M84" s="96">
        <v>13907.169999999998</v>
      </c>
      <c r="N84" s="98">
        <v>100.56</v>
      </c>
      <c r="O84" s="96">
        <v>48.69594</v>
      </c>
      <c r="P84" s="97">
        <f t="shared" si="1"/>
        <v>2.9818612639615259E-4</v>
      </c>
      <c r="Q84" s="97">
        <f>O84/'סכום נכסי הקרן'!$C$42</f>
        <v>7.1767428708632004E-6</v>
      </c>
    </row>
    <row r="85" spans="2:17">
      <c r="B85" s="89" t="s">
        <v>2410</v>
      </c>
      <c r="C85" s="99" t="s">
        <v>2278</v>
      </c>
      <c r="D85" s="86">
        <v>7007</v>
      </c>
      <c r="E85" s="86"/>
      <c r="F85" s="86" t="s">
        <v>685</v>
      </c>
      <c r="G85" s="109">
        <v>43738</v>
      </c>
      <c r="H85" s="86" t="s">
        <v>363</v>
      </c>
      <c r="I85" s="96">
        <v>1.33</v>
      </c>
      <c r="J85" s="99" t="s">
        <v>177</v>
      </c>
      <c r="K85" s="100">
        <v>6.5093999999999999E-2</v>
      </c>
      <c r="L85" s="100">
        <v>6.770000000000001E-2</v>
      </c>
      <c r="M85" s="96">
        <v>45491.829999999987</v>
      </c>
      <c r="N85" s="98">
        <v>101.08</v>
      </c>
      <c r="O85" s="96">
        <v>160.11333999999997</v>
      </c>
      <c r="P85" s="97">
        <f t="shared" si="1"/>
        <v>9.8044265371918381E-4</v>
      </c>
      <c r="Q85" s="97">
        <f>O85/'סכום נכסי הקרן'!$C$42</f>
        <v>2.3597291096035837E-5</v>
      </c>
    </row>
    <row r="86" spans="2:17">
      <c r="B86" s="89" t="s">
        <v>2410</v>
      </c>
      <c r="C86" s="99" t="s">
        <v>2278</v>
      </c>
      <c r="D86" s="86" t="s">
        <v>2320</v>
      </c>
      <c r="E86" s="86"/>
      <c r="F86" s="86" t="s">
        <v>685</v>
      </c>
      <c r="G86" s="109">
        <v>43669</v>
      </c>
      <c r="H86" s="86" t="s">
        <v>363</v>
      </c>
      <c r="I86" s="96">
        <v>1.33</v>
      </c>
      <c r="J86" s="99" t="s">
        <v>177</v>
      </c>
      <c r="K86" s="100">
        <v>6.5093999999999999E-2</v>
      </c>
      <c r="L86" s="100">
        <v>6.770000000000001E-2</v>
      </c>
      <c r="M86" s="96">
        <v>1778.1699999999996</v>
      </c>
      <c r="N86" s="98">
        <v>101.08</v>
      </c>
      <c r="O86" s="96">
        <v>6.2584799999999987</v>
      </c>
      <c r="P86" s="97">
        <f t="shared" si="1"/>
        <v>3.832335731331591E-5</v>
      </c>
      <c r="Q86" s="97">
        <f>O86/'סכום נכסי הקרן'!$C$42</f>
        <v>9.2236645852693076E-7</v>
      </c>
    </row>
    <row r="87" spans="2:17">
      <c r="B87" s="89" t="s">
        <v>2410</v>
      </c>
      <c r="C87" s="99" t="s">
        <v>2278</v>
      </c>
      <c r="D87" s="86">
        <v>7078</v>
      </c>
      <c r="E87" s="86"/>
      <c r="F87" s="86" t="s">
        <v>685</v>
      </c>
      <c r="G87" s="109">
        <v>43677</v>
      </c>
      <c r="H87" s="86" t="s">
        <v>363</v>
      </c>
      <c r="I87" s="96">
        <v>1.33</v>
      </c>
      <c r="J87" s="99" t="s">
        <v>177</v>
      </c>
      <c r="K87" s="100">
        <v>6.5093999999999999E-2</v>
      </c>
      <c r="L87" s="100">
        <v>6.770000000000001E-2</v>
      </c>
      <c r="M87" s="96">
        <v>32007.789999999994</v>
      </c>
      <c r="N87" s="98">
        <v>101.08</v>
      </c>
      <c r="O87" s="96">
        <v>112.65480999999998</v>
      </c>
      <c r="P87" s="97">
        <f t="shared" si="1"/>
        <v>6.8983371948040336E-4</v>
      </c>
      <c r="Q87" s="97">
        <f>O87/'סכום נכסי הקרן'!$C$42</f>
        <v>1.6602916065198623E-5</v>
      </c>
    </row>
    <row r="88" spans="2:17">
      <c r="B88" s="89" t="s">
        <v>2411</v>
      </c>
      <c r="C88" s="99" t="s">
        <v>2277</v>
      </c>
      <c r="D88" s="86" t="s">
        <v>2321</v>
      </c>
      <c r="E88" s="86"/>
      <c r="F88" s="86" t="s">
        <v>968</v>
      </c>
      <c r="G88" s="109">
        <v>42978</v>
      </c>
      <c r="H88" s="86" t="s">
        <v>2273</v>
      </c>
      <c r="I88" s="96">
        <v>3.0199999999999991</v>
      </c>
      <c r="J88" s="99" t="s">
        <v>178</v>
      </c>
      <c r="K88" s="100">
        <v>2.4500000000000001E-2</v>
      </c>
      <c r="L88" s="100">
        <v>2.07E-2</v>
      </c>
      <c r="M88" s="96">
        <v>94025.369999999981</v>
      </c>
      <c r="N88" s="98">
        <v>101.36</v>
      </c>
      <c r="O88" s="96">
        <v>95.304130000000001</v>
      </c>
      <c r="P88" s="97">
        <f t="shared" si="1"/>
        <v>5.8358806410257937E-4</v>
      </c>
      <c r="Q88" s="97">
        <f>O88/'סכום נכסי הקרן'!$C$42</f>
        <v>1.404579592346548E-5</v>
      </c>
    </row>
    <row r="89" spans="2:17">
      <c r="B89" s="89" t="s">
        <v>2411</v>
      </c>
      <c r="C89" s="99" t="s">
        <v>2277</v>
      </c>
      <c r="D89" s="86" t="s">
        <v>2322</v>
      </c>
      <c r="E89" s="86"/>
      <c r="F89" s="86" t="s">
        <v>968</v>
      </c>
      <c r="G89" s="109">
        <v>42978</v>
      </c>
      <c r="H89" s="86" t="s">
        <v>2273</v>
      </c>
      <c r="I89" s="96">
        <v>3.0100000000000002</v>
      </c>
      <c r="J89" s="99" t="s">
        <v>178</v>
      </c>
      <c r="K89" s="100">
        <v>2.76E-2</v>
      </c>
      <c r="L89" s="100">
        <v>2.18E-2</v>
      </c>
      <c r="M89" s="96">
        <v>219392.55999999997</v>
      </c>
      <c r="N89" s="98">
        <v>101.98</v>
      </c>
      <c r="O89" s="96">
        <v>223.73652999999996</v>
      </c>
      <c r="P89" s="97">
        <f t="shared" si="1"/>
        <v>1.3700347341896793E-3</v>
      </c>
      <c r="Q89" s="97">
        <f>O89/'סכום נכסי הקרן'!$C$42</f>
        <v>3.297399221843074E-5</v>
      </c>
    </row>
    <row r="90" spans="2:17">
      <c r="B90" s="89" t="s">
        <v>2412</v>
      </c>
      <c r="C90" s="99" t="s">
        <v>2278</v>
      </c>
      <c r="D90" s="86" t="s">
        <v>2323</v>
      </c>
      <c r="E90" s="86"/>
      <c r="F90" s="86" t="s">
        <v>677</v>
      </c>
      <c r="G90" s="109">
        <v>43552</v>
      </c>
      <c r="H90" s="86" t="s">
        <v>174</v>
      </c>
      <c r="I90" s="96">
        <v>6.6499999999999995</v>
      </c>
      <c r="J90" s="99" t="s">
        <v>178</v>
      </c>
      <c r="K90" s="100">
        <v>3.5499999999999997E-2</v>
      </c>
      <c r="L90" s="100">
        <v>3.5400000000000001E-2</v>
      </c>
      <c r="M90" s="96">
        <v>7502331.2799999984</v>
      </c>
      <c r="N90" s="98">
        <v>101.25</v>
      </c>
      <c r="O90" s="96">
        <v>7596.1107599999987</v>
      </c>
      <c r="P90" s="97">
        <f t="shared" si="1"/>
        <v>4.6514244169032049E-2</v>
      </c>
      <c r="Q90" s="97">
        <f>O90/'סכום נכסי הקרן'!$C$42</f>
        <v>1.1195047008665862E-3</v>
      </c>
    </row>
    <row r="91" spans="2:17">
      <c r="B91" s="89" t="s">
        <v>2413</v>
      </c>
      <c r="C91" s="99" t="s">
        <v>2278</v>
      </c>
      <c r="D91" s="86" t="s">
        <v>2324</v>
      </c>
      <c r="E91" s="86"/>
      <c r="F91" s="86" t="s">
        <v>677</v>
      </c>
      <c r="G91" s="109">
        <v>43227</v>
      </c>
      <c r="H91" s="86" t="s">
        <v>174</v>
      </c>
      <c r="I91" s="96">
        <v>9.9999999999999992E-2</v>
      </c>
      <c r="J91" s="99" t="s">
        <v>178</v>
      </c>
      <c r="K91" s="100">
        <v>2.75E-2</v>
      </c>
      <c r="L91" s="100">
        <v>1.9000000000000002E-3</v>
      </c>
      <c r="M91" s="96">
        <v>2060.14</v>
      </c>
      <c r="N91" s="98">
        <v>100.44</v>
      </c>
      <c r="O91" s="96">
        <v>2.0692099999999995</v>
      </c>
      <c r="P91" s="97">
        <f t="shared" si="1"/>
        <v>1.2670660317886518E-5</v>
      </c>
      <c r="Q91" s="97">
        <f>O91/'סכום נכסי הקרן'!$C$42</f>
        <v>3.0495741771940001E-7</v>
      </c>
    </row>
    <row r="92" spans="2:17">
      <c r="B92" s="89" t="s">
        <v>2413</v>
      </c>
      <c r="C92" s="99" t="s">
        <v>2278</v>
      </c>
      <c r="D92" s="86" t="s">
        <v>2325</v>
      </c>
      <c r="E92" s="86"/>
      <c r="F92" s="86" t="s">
        <v>677</v>
      </c>
      <c r="G92" s="109">
        <v>43279</v>
      </c>
      <c r="H92" s="86" t="s">
        <v>174</v>
      </c>
      <c r="I92" s="96">
        <v>0.08</v>
      </c>
      <c r="J92" s="99" t="s">
        <v>178</v>
      </c>
      <c r="K92" s="100">
        <v>2.75E-2</v>
      </c>
      <c r="L92" s="100">
        <v>2.63E-2</v>
      </c>
      <c r="M92" s="96">
        <v>8902.0400000000009</v>
      </c>
      <c r="N92" s="98">
        <v>100.26</v>
      </c>
      <c r="O92" s="96">
        <v>8.9251799999999992</v>
      </c>
      <c r="P92" s="97">
        <f t="shared" si="1"/>
        <v>5.4652705165736877E-5</v>
      </c>
      <c r="Q92" s="97">
        <f>O92/'סכום נכסי הקרן'!$C$42</f>
        <v>1.315381157775593E-6</v>
      </c>
    </row>
    <row r="93" spans="2:17">
      <c r="B93" s="89" t="s">
        <v>2413</v>
      </c>
      <c r="C93" s="99" t="s">
        <v>2278</v>
      </c>
      <c r="D93" s="86" t="s">
        <v>2326</v>
      </c>
      <c r="E93" s="86"/>
      <c r="F93" s="86" t="s">
        <v>677</v>
      </c>
      <c r="G93" s="109">
        <v>43321</v>
      </c>
      <c r="H93" s="86" t="s">
        <v>174</v>
      </c>
      <c r="I93" s="96">
        <v>3.0000000000000002E-2</v>
      </c>
      <c r="J93" s="99" t="s">
        <v>178</v>
      </c>
      <c r="K93" s="100">
        <v>2.75E-2</v>
      </c>
      <c r="L93" s="100">
        <v>2.0200000000000006E-2</v>
      </c>
      <c r="M93" s="96">
        <v>39297.759999999995</v>
      </c>
      <c r="N93" s="98">
        <v>100.41</v>
      </c>
      <c r="O93" s="96">
        <v>39.458879999999994</v>
      </c>
      <c r="P93" s="97">
        <f t="shared" ref="P93:P103" si="2">O93/$O$10</f>
        <v>2.4162364622452336E-4</v>
      </c>
      <c r="Q93" s="97">
        <f>O93/'סכום נכסי הקרן'!$C$42</f>
        <v>5.8153972534927237E-6</v>
      </c>
    </row>
    <row r="94" spans="2:17">
      <c r="B94" s="89" t="s">
        <v>2413</v>
      </c>
      <c r="C94" s="99" t="s">
        <v>2278</v>
      </c>
      <c r="D94" s="86" t="s">
        <v>2327</v>
      </c>
      <c r="E94" s="86"/>
      <c r="F94" s="86" t="s">
        <v>677</v>
      </c>
      <c r="G94" s="109">
        <v>43227</v>
      </c>
      <c r="H94" s="86" t="s">
        <v>174</v>
      </c>
      <c r="I94" s="96">
        <v>9.2600000000000016</v>
      </c>
      <c r="J94" s="99" t="s">
        <v>178</v>
      </c>
      <c r="K94" s="100">
        <v>2.9805999999999999E-2</v>
      </c>
      <c r="L94" s="100">
        <v>1.8300000000000004E-2</v>
      </c>
      <c r="M94" s="96">
        <v>45028.739999999991</v>
      </c>
      <c r="N94" s="98">
        <v>111.41</v>
      </c>
      <c r="O94" s="96">
        <v>50.166509999999988</v>
      </c>
      <c r="P94" s="97">
        <f t="shared" si="2"/>
        <v>3.0719105723626754E-4</v>
      </c>
      <c r="Q94" s="97">
        <f>O94/'סכום נכסי הקרן'!$C$42</f>
        <v>7.393473521582854E-6</v>
      </c>
    </row>
    <row r="95" spans="2:17">
      <c r="B95" s="89" t="s">
        <v>2413</v>
      </c>
      <c r="C95" s="99" t="s">
        <v>2278</v>
      </c>
      <c r="D95" s="86" t="s">
        <v>2328</v>
      </c>
      <c r="E95" s="86"/>
      <c r="F95" s="86" t="s">
        <v>677</v>
      </c>
      <c r="G95" s="109">
        <v>43279</v>
      </c>
      <c r="H95" s="86" t="s">
        <v>174</v>
      </c>
      <c r="I95" s="96">
        <v>9.2900000000000027</v>
      </c>
      <c r="J95" s="99" t="s">
        <v>178</v>
      </c>
      <c r="K95" s="100">
        <v>2.9796999999999997E-2</v>
      </c>
      <c r="L95" s="100">
        <v>1.7300000000000003E-2</v>
      </c>
      <c r="M95" s="96">
        <v>52662.499999999993</v>
      </c>
      <c r="N95" s="98">
        <v>111.39</v>
      </c>
      <c r="O95" s="96">
        <v>58.660769999999992</v>
      </c>
      <c r="P95" s="97">
        <f t="shared" si="2"/>
        <v>3.5920505441964227E-4</v>
      </c>
      <c r="Q95" s="97">
        <f>O95/'סכום נכסי הקרן'!$C$42</f>
        <v>8.645346262888565E-6</v>
      </c>
    </row>
    <row r="96" spans="2:17">
      <c r="B96" s="89" t="s">
        <v>2413</v>
      </c>
      <c r="C96" s="99" t="s">
        <v>2278</v>
      </c>
      <c r="D96" s="86" t="s">
        <v>2329</v>
      </c>
      <c r="E96" s="86"/>
      <c r="F96" s="86" t="s">
        <v>677</v>
      </c>
      <c r="G96" s="109">
        <v>43321</v>
      </c>
      <c r="H96" s="86" t="s">
        <v>174</v>
      </c>
      <c r="I96" s="96">
        <v>9.2899999999999991</v>
      </c>
      <c r="J96" s="99" t="s">
        <v>178</v>
      </c>
      <c r="K96" s="100">
        <v>3.0529000000000001E-2</v>
      </c>
      <c r="L96" s="100">
        <v>1.6700000000000003E-2</v>
      </c>
      <c r="M96" s="96">
        <v>295007.74</v>
      </c>
      <c r="N96" s="98">
        <v>112.62</v>
      </c>
      <c r="O96" s="96">
        <v>332.23769999999996</v>
      </c>
      <c r="P96" s="97">
        <f t="shared" si="2"/>
        <v>2.0344339344464243E-3</v>
      </c>
      <c r="Q96" s="97">
        <f>O96/'סכום נכסי הקרן'!$C$42</f>
        <v>4.8964750344833393E-5</v>
      </c>
    </row>
    <row r="97" spans="2:17">
      <c r="B97" s="89" t="s">
        <v>2413</v>
      </c>
      <c r="C97" s="99" t="s">
        <v>2278</v>
      </c>
      <c r="D97" s="86" t="s">
        <v>2330</v>
      </c>
      <c r="E97" s="86"/>
      <c r="F97" s="86" t="s">
        <v>677</v>
      </c>
      <c r="G97" s="109">
        <v>43138</v>
      </c>
      <c r="H97" s="86" t="s">
        <v>174</v>
      </c>
      <c r="I97" s="96">
        <v>9.2200000000000006</v>
      </c>
      <c r="J97" s="99" t="s">
        <v>178</v>
      </c>
      <c r="K97" s="100">
        <v>2.8239999999999998E-2</v>
      </c>
      <c r="L97" s="100">
        <v>2.0799999999999999E-2</v>
      </c>
      <c r="M97" s="96">
        <v>282335.63999999996</v>
      </c>
      <c r="N97" s="98">
        <v>107.32</v>
      </c>
      <c r="O97" s="96">
        <v>303.00260999999995</v>
      </c>
      <c r="P97" s="97">
        <f t="shared" si="2"/>
        <v>1.8554149393938001E-3</v>
      </c>
      <c r="Q97" s="97">
        <f>O97/'סכום נכסי הקרן'!$C$42</f>
        <v>4.4656121663745316E-5</v>
      </c>
    </row>
    <row r="98" spans="2:17">
      <c r="B98" s="89" t="s">
        <v>2413</v>
      </c>
      <c r="C98" s="99" t="s">
        <v>2278</v>
      </c>
      <c r="D98" s="86" t="s">
        <v>2331</v>
      </c>
      <c r="E98" s="86"/>
      <c r="F98" s="86" t="s">
        <v>677</v>
      </c>
      <c r="G98" s="109">
        <v>43417</v>
      </c>
      <c r="H98" s="86" t="s">
        <v>174</v>
      </c>
      <c r="I98" s="96">
        <v>9.2100000000000009</v>
      </c>
      <c r="J98" s="99" t="s">
        <v>178</v>
      </c>
      <c r="K98" s="100">
        <v>3.2797E-2</v>
      </c>
      <c r="L98" s="100">
        <v>1.7899999999999999E-2</v>
      </c>
      <c r="M98" s="96">
        <v>335879.68999999994</v>
      </c>
      <c r="N98" s="98">
        <v>113.34</v>
      </c>
      <c r="O98" s="96">
        <v>380.68599999999992</v>
      </c>
      <c r="P98" s="97">
        <f t="shared" si="2"/>
        <v>2.3311036549093361E-3</v>
      </c>
      <c r="Q98" s="97">
        <f>O98/'סכום נכסי הקרן'!$C$42</f>
        <v>5.6104996361861536E-5</v>
      </c>
    </row>
    <row r="99" spans="2:17">
      <c r="B99" s="89" t="s">
        <v>2413</v>
      </c>
      <c r="C99" s="99" t="s">
        <v>2278</v>
      </c>
      <c r="D99" s="86" t="s">
        <v>2332</v>
      </c>
      <c r="E99" s="86"/>
      <c r="F99" s="86" t="s">
        <v>677</v>
      </c>
      <c r="G99" s="109">
        <v>43496</v>
      </c>
      <c r="H99" s="86" t="s">
        <v>174</v>
      </c>
      <c r="I99" s="96">
        <v>9.2999999999999989</v>
      </c>
      <c r="J99" s="99" t="s">
        <v>178</v>
      </c>
      <c r="K99" s="100">
        <v>3.2190999999999997E-2</v>
      </c>
      <c r="L99" s="100">
        <v>1.5200000000000002E-2</v>
      </c>
      <c r="M99" s="96">
        <v>424450.65</v>
      </c>
      <c r="N99" s="98">
        <v>115.97</v>
      </c>
      <c r="O99" s="96">
        <v>492.23542999999995</v>
      </c>
      <c r="P99" s="97">
        <f t="shared" si="2"/>
        <v>3.0141686585502718E-3</v>
      </c>
      <c r="Q99" s="97">
        <f>O99/'סכום נכסי הקרן'!$C$42</f>
        <v>7.2545002992832291E-5</v>
      </c>
    </row>
    <row r="100" spans="2:17">
      <c r="B100" s="89" t="s">
        <v>2413</v>
      </c>
      <c r="C100" s="99" t="s">
        <v>2278</v>
      </c>
      <c r="D100" s="86" t="s">
        <v>2333</v>
      </c>
      <c r="E100" s="86"/>
      <c r="F100" s="86" t="s">
        <v>677</v>
      </c>
      <c r="G100" s="109">
        <v>43613</v>
      </c>
      <c r="H100" s="86" t="s">
        <v>174</v>
      </c>
      <c r="I100" s="96">
        <v>9.3800000000000008</v>
      </c>
      <c r="J100" s="99" t="s">
        <v>178</v>
      </c>
      <c r="K100" s="100">
        <v>2.6495999999999999E-2</v>
      </c>
      <c r="L100" s="100">
        <v>1.6800000000000002E-2</v>
      </c>
      <c r="M100" s="96">
        <v>111999.25999999998</v>
      </c>
      <c r="N100" s="98">
        <v>107.86</v>
      </c>
      <c r="O100" s="96">
        <v>120.80239999999998</v>
      </c>
      <c r="P100" s="97">
        <f t="shared" si="2"/>
        <v>7.3972490756639214E-4</v>
      </c>
      <c r="Q100" s="97">
        <f>O100/'סכום נכסי הקרן'!$C$42</f>
        <v>1.7803697042980677E-5</v>
      </c>
    </row>
    <row r="101" spans="2:17">
      <c r="B101" s="89" t="s">
        <v>2413</v>
      </c>
      <c r="C101" s="99" t="s">
        <v>2278</v>
      </c>
      <c r="D101" s="86" t="s">
        <v>2334</v>
      </c>
      <c r="E101" s="86"/>
      <c r="F101" s="86" t="s">
        <v>677</v>
      </c>
      <c r="G101" s="109">
        <v>43677</v>
      </c>
      <c r="H101" s="86" t="s">
        <v>174</v>
      </c>
      <c r="I101" s="96">
        <v>9.34</v>
      </c>
      <c r="J101" s="99" t="s">
        <v>178</v>
      </c>
      <c r="K101" s="100">
        <v>2.5337000000000002E-2</v>
      </c>
      <c r="L101" s="100">
        <v>1.9500000000000003E-2</v>
      </c>
      <c r="M101" s="96">
        <v>110481.24999999999</v>
      </c>
      <c r="N101" s="98">
        <v>104.18</v>
      </c>
      <c r="O101" s="96">
        <v>115.09936999999998</v>
      </c>
      <c r="P101" s="97">
        <f t="shared" si="2"/>
        <v>7.0480280883657923E-4</v>
      </c>
      <c r="Q101" s="97">
        <f>O101/'סכום נכסי הקרן'!$C$42</f>
        <v>1.6963192066696843E-5</v>
      </c>
    </row>
    <row r="102" spans="2:17">
      <c r="B102" s="89" t="s">
        <v>2413</v>
      </c>
      <c r="C102" s="99" t="s">
        <v>2278</v>
      </c>
      <c r="D102" s="86" t="s">
        <v>2335</v>
      </c>
      <c r="E102" s="86"/>
      <c r="F102" s="86" t="s">
        <v>677</v>
      </c>
      <c r="G102" s="109">
        <v>43541</v>
      </c>
      <c r="H102" s="86" t="s">
        <v>174</v>
      </c>
      <c r="I102" s="96">
        <v>9.2900000000000009</v>
      </c>
      <c r="J102" s="99" t="s">
        <v>178</v>
      </c>
      <c r="K102" s="100">
        <v>2.9270999999999998E-2</v>
      </c>
      <c r="L102" s="100">
        <v>1.7399999999999999E-2</v>
      </c>
      <c r="M102" s="96">
        <v>36449.579999999994</v>
      </c>
      <c r="N102" s="98">
        <v>110.81</v>
      </c>
      <c r="O102" s="96">
        <v>40.389780000000002</v>
      </c>
      <c r="P102" s="97">
        <f t="shared" si="2"/>
        <v>2.4732394618920585E-4</v>
      </c>
      <c r="Q102" s="97">
        <f>O102/'סכום נכסי הקרן'!$C$42</f>
        <v>5.9525920573816433E-6</v>
      </c>
    </row>
    <row r="103" spans="2:17">
      <c r="B103" s="89" t="s">
        <v>2414</v>
      </c>
      <c r="C103" s="99" t="s">
        <v>2277</v>
      </c>
      <c r="D103" s="86">
        <v>6718</v>
      </c>
      <c r="E103" s="86"/>
      <c r="F103" s="86" t="s">
        <v>1179</v>
      </c>
      <c r="G103" s="109">
        <v>43482</v>
      </c>
      <c r="H103" s="86"/>
      <c r="I103" s="96">
        <v>3.8200000000000003</v>
      </c>
      <c r="J103" s="99" t="s">
        <v>178</v>
      </c>
      <c r="K103" s="100">
        <v>4.1299999999999996E-2</v>
      </c>
      <c r="L103" s="100">
        <v>2.41E-2</v>
      </c>
      <c r="M103" s="96">
        <v>10453076.369999997</v>
      </c>
      <c r="N103" s="98">
        <v>106.89</v>
      </c>
      <c r="O103" s="96">
        <v>11173.292939999998</v>
      </c>
      <c r="P103" s="97">
        <f t="shared" si="2"/>
        <v>6.8418864917035777E-2</v>
      </c>
      <c r="Q103" s="97">
        <f>O103/'סכום נכסי הקרן'!$C$42</f>
        <v>1.6467050528485765E-3</v>
      </c>
    </row>
    <row r="104" spans="2:17">
      <c r="B104" s="85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96"/>
      <c r="N104" s="98"/>
      <c r="O104" s="86"/>
      <c r="P104" s="97"/>
      <c r="Q104" s="86"/>
    </row>
    <row r="105" spans="2:17">
      <c r="B105" s="83" t="s">
        <v>42</v>
      </c>
      <c r="C105" s="84"/>
      <c r="D105" s="84"/>
      <c r="E105" s="84"/>
      <c r="F105" s="84"/>
      <c r="G105" s="84"/>
      <c r="H105" s="84"/>
      <c r="I105" s="93">
        <v>5.3035710464323262</v>
      </c>
      <c r="J105" s="84"/>
      <c r="K105" s="84"/>
      <c r="L105" s="106">
        <v>3.8889344407900803E-2</v>
      </c>
      <c r="M105" s="93"/>
      <c r="N105" s="95"/>
      <c r="O105" s="93">
        <f>O106</f>
        <v>45664.186979999984</v>
      </c>
      <c r="P105" s="94">
        <f t="shared" ref="P105:P121" si="3">O105/$O$10</f>
        <v>0.27962140233037541</v>
      </c>
      <c r="Q105" s="94">
        <f>O105/'סכום נכסי הקרן'!$C$42</f>
        <v>6.7299271430529741E-3</v>
      </c>
    </row>
    <row r="106" spans="2:17">
      <c r="B106" s="104" t="s">
        <v>40</v>
      </c>
      <c r="C106" s="84"/>
      <c r="D106" s="84"/>
      <c r="E106" s="84"/>
      <c r="F106" s="84"/>
      <c r="G106" s="84"/>
      <c r="H106" s="84"/>
      <c r="I106" s="93">
        <v>5.3035710464323262</v>
      </c>
      <c r="J106" s="84"/>
      <c r="K106" s="84"/>
      <c r="L106" s="106">
        <v>3.8889344407900803E-2</v>
      </c>
      <c r="M106" s="93"/>
      <c r="N106" s="95"/>
      <c r="O106" s="93">
        <f>SUM(O107:O121)</f>
        <v>45664.186979999984</v>
      </c>
      <c r="P106" s="94">
        <f t="shared" si="3"/>
        <v>0.27962140233037541</v>
      </c>
      <c r="Q106" s="94">
        <f>O106/'סכום נכסי הקרן'!$C$42</f>
        <v>6.7299271430529741E-3</v>
      </c>
    </row>
    <row r="107" spans="2:17">
      <c r="B107" s="89" t="s">
        <v>2415</v>
      </c>
      <c r="C107" s="99" t="s">
        <v>2277</v>
      </c>
      <c r="D107" s="86" t="s">
        <v>2336</v>
      </c>
      <c r="E107" s="86"/>
      <c r="F107" s="86" t="s">
        <v>1827</v>
      </c>
      <c r="G107" s="109">
        <v>43186</v>
      </c>
      <c r="H107" s="86" t="s">
        <v>2273</v>
      </c>
      <c r="I107" s="96">
        <v>5.9899999999999984</v>
      </c>
      <c r="J107" s="99" t="s">
        <v>177</v>
      </c>
      <c r="K107" s="100">
        <v>4.8000000000000001E-2</v>
      </c>
      <c r="L107" s="100">
        <v>3.1899999999999991E-2</v>
      </c>
      <c r="M107" s="96">
        <v>3134351.9999999995</v>
      </c>
      <c r="N107" s="98">
        <v>110.19</v>
      </c>
      <c r="O107" s="96">
        <v>12025.93139</v>
      </c>
      <c r="P107" s="97">
        <f t="shared" si="3"/>
        <v>7.3639935844548837E-2</v>
      </c>
      <c r="Q107" s="97">
        <f>O107/'סכום נכסי הקרן'!$C$42</f>
        <v>1.7723657735875407E-3</v>
      </c>
    </row>
    <row r="108" spans="2:17">
      <c r="B108" s="89" t="s">
        <v>2415</v>
      </c>
      <c r="C108" s="99" t="s">
        <v>2277</v>
      </c>
      <c r="D108" s="86">
        <v>6831</v>
      </c>
      <c r="E108" s="86"/>
      <c r="F108" s="86" t="s">
        <v>1827</v>
      </c>
      <c r="G108" s="109">
        <v>43552</v>
      </c>
      <c r="H108" s="86" t="s">
        <v>2273</v>
      </c>
      <c r="I108" s="96">
        <v>5.9800000000000013</v>
      </c>
      <c r="J108" s="99" t="s">
        <v>177</v>
      </c>
      <c r="K108" s="100">
        <v>4.5999999999999999E-2</v>
      </c>
      <c r="L108" s="100">
        <v>3.6599999999999994E-2</v>
      </c>
      <c r="M108" s="96">
        <v>2162276.5999999996</v>
      </c>
      <c r="N108" s="98">
        <v>106.04</v>
      </c>
      <c r="O108" s="96">
        <v>7983.8018599999987</v>
      </c>
      <c r="P108" s="97">
        <f t="shared" si="3"/>
        <v>4.8888243055741361E-2</v>
      </c>
      <c r="Q108" s="97">
        <f>O108/'סכום נכסי הקרן'!$C$42</f>
        <v>1.1766420995495588E-3</v>
      </c>
    </row>
    <row r="109" spans="2:17">
      <c r="B109" s="89" t="s">
        <v>2416</v>
      </c>
      <c r="C109" s="99" t="s">
        <v>2278</v>
      </c>
      <c r="D109" s="86">
        <v>7030</v>
      </c>
      <c r="E109" s="86"/>
      <c r="F109" s="86" t="s">
        <v>1179</v>
      </c>
      <c r="G109" s="109">
        <v>43649</v>
      </c>
      <c r="H109" s="86"/>
      <c r="I109" s="96">
        <v>1.5699999999999998</v>
      </c>
      <c r="J109" s="99" t="s">
        <v>177</v>
      </c>
      <c r="K109" s="100">
        <v>4.5442000000000003E-2</v>
      </c>
      <c r="L109" s="100">
        <v>4.4999999999999998E-2</v>
      </c>
      <c r="M109" s="96">
        <v>265468.11999999994</v>
      </c>
      <c r="N109" s="98">
        <v>100.28</v>
      </c>
      <c r="O109" s="96">
        <v>926.94822999999985</v>
      </c>
      <c r="P109" s="97">
        <f t="shared" si="3"/>
        <v>5.6761015820511913E-3</v>
      </c>
      <c r="Q109" s="97">
        <f>O109/'סכום נכסי הקרן'!$C$42</f>
        <v>1.3661239728223257E-4</v>
      </c>
    </row>
    <row r="110" spans="2:17">
      <c r="B110" s="89" t="s">
        <v>2416</v>
      </c>
      <c r="C110" s="99" t="s">
        <v>2278</v>
      </c>
      <c r="D110" s="86">
        <v>7059</v>
      </c>
      <c r="E110" s="86"/>
      <c r="F110" s="86" t="s">
        <v>1179</v>
      </c>
      <c r="G110" s="109">
        <v>43668</v>
      </c>
      <c r="H110" s="86"/>
      <c r="I110" s="96">
        <v>1.57</v>
      </c>
      <c r="J110" s="99" t="s">
        <v>177</v>
      </c>
      <c r="K110" s="100">
        <v>4.5442000000000003E-2</v>
      </c>
      <c r="L110" s="100">
        <v>4.4999999999999998E-2</v>
      </c>
      <c r="M110" s="96">
        <v>59461.539999999994</v>
      </c>
      <c r="N110" s="98">
        <v>100.28</v>
      </c>
      <c r="O110" s="96">
        <v>207.62478999999996</v>
      </c>
      <c r="P110" s="97">
        <f t="shared" si="3"/>
        <v>1.2713756398154473E-3</v>
      </c>
      <c r="Q110" s="97">
        <f>O110/'סכום נכסי הקרן'!$C$42</f>
        <v>3.0599465406088657E-5</v>
      </c>
    </row>
    <row r="111" spans="2:17">
      <c r="B111" s="89" t="s">
        <v>2416</v>
      </c>
      <c r="C111" s="99" t="s">
        <v>2278</v>
      </c>
      <c r="D111" s="86">
        <v>7107</v>
      </c>
      <c r="E111" s="86"/>
      <c r="F111" s="86" t="s">
        <v>1179</v>
      </c>
      <c r="G111" s="109">
        <v>43697</v>
      </c>
      <c r="H111" s="86"/>
      <c r="I111" s="96">
        <v>1.57</v>
      </c>
      <c r="J111" s="99" t="s">
        <v>177</v>
      </c>
      <c r="K111" s="100">
        <v>4.5442000000000003E-2</v>
      </c>
      <c r="L111" s="100">
        <v>4.4999999999999998E-2</v>
      </c>
      <c r="M111" s="96">
        <v>91506.059999999983</v>
      </c>
      <c r="N111" s="98">
        <v>100.28</v>
      </c>
      <c r="O111" s="96">
        <v>319.51624999999996</v>
      </c>
      <c r="P111" s="97">
        <f t="shared" si="3"/>
        <v>1.9565350398436641E-3</v>
      </c>
      <c r="Q111" s="97">
        <f>O111/'סכום נכסי הקרן'!$C$42</f>
        <v>4.7089879963554324E-5</v>
      </c>
    </row>
    <row r="112" spans="2:17">
      <c r="B112" s="89" t="s">
        <v>2416</v>
      </c>
      <c r="C112" s="99" t="s">
        <v>2278</v>
      </c>
      <c r="D112" s="86">
        <v>7182</v>
      </c>
      <c r="E112" s="86"/>
      <c r="F112" s="86" t="s">
        <v>1179</v>
      </c>
      <c r="G112" s="109">
        <v>43728</v>
      </c>
      <c r="H112" s="86"/>
      <c r="I112" s="96">
        <v>1.57</v>
      </c>
      <c r="J112" s="99" t="s">
        <v>177</v>
      </c>
      <c r="K112" s="100">
        <v>4.5442000000000003E-2</v>
      </c>
      <c r="L112" s="100">
        <v>4.5000000000000012E-2</v>
      </c>
      <c r="M112" s="96">
        <v>130275.11999999998</v>
      </c>
      <c r="N112" s="98">
        <v>100.28</v>
      </c>
      <c r="O112" s="96">
        <v>454.88808999999992</v>
      </c>
      <c r="P112" s="97">
        <f t="shared" si="3"/>
        <v>2.7854748773890477E-3</v>
      </c>
      <c r="Q112" s="97">
        <f>O112/'סכום נכסי הקרן'!$C$42</f>
        <v>6.7040801696159418E-5</v>
      </c>
    </row>
    <row r="113" spans="2:17">
      <c r="B113" s="89" t="s">
        <v>2417</v>
      </c>
      <c r="C113" s="99" t="s">
        <v>2278</v>
      </c>
      <c r="D113" s="86">
        <v>7088</v>
      </c>
      <c r="E113" s="86"/>
      <c r="F113" s="86" t="s">
        <v>1179</v>
      </c>
      <c r="G113" s="109">
        <v>43684</v>
      </c>
      <c r="H113" s="86"/>
      <c r="I113" s="96">
        <v>8.76</v>
      </c>
      <c r="J113" s="99" t="s">
        <v>177</v>
      </c>
      <c r="K113" s="100">
        <v>4.3358999999999995E-2</v>
      </c>
      <c r="L113" s="100">
        <v>4.3200000000000002E-2</v>
      </c>
      <c r="M113" s="96">
        <v>2944152.7799999993</v>
      </c>
      <c r="N113" s="98">
        <v>100.88</v>
      </c>
      <c r="O113" s="96">
        <v>10341.753139999999</v>
      </c>
      <c r="P113" s="97">
        <f t="shared" si="3"/>
        <v>6.332699007272162E-2</v>
      </c>
      <c r="Q113" s="97">
        <f>O113/'סכום נכסי הקרן'!$C$42</f>
        <v>1.5241538230850889E-3</v>
      </c>
    </row>
    <row r="114" spans="2:17">
      <c r="B114" s="89" t="s">
        <v>2418</v>
      </c>
      <c r="C114" s="99" t="s">
        <v>2278</v>
      </c>
      <c r="D114" s="86">
        <v>7125</v>
      </c>
      <c r="E114" s="86"/>
      <c r="F114" s="86" t="s">
        <v>1179</v>
      </c>
      <c r="G114" s="109">
        <v>43706</v>
      </c>
      <c r="H114" s="86"/>
      <c r="I114" s="96">
        <v>6.169999999999999</v>
      </c>
      <c r="J114" s="99" t="s">
        <v>177</v>
      </c>
      <c r="K114" s="100">
        <v>5.9345000000000002E-2</v>
      </c>
      <c r="L114" s="100">
        <v>5.2799999999999993E-2</v>
      </c>
      <c r="M114" s="96">
        <v>143300.73999999996</v>
      </c>
      <c r="N114" s="98">
        <v>99.9</v>
      </c>
      <c r="O114" s="96">
        <v>498.47419999999994</v>
      </c>
      <c r="P114" s="97">
        <f t="shared" si="3"/>
        <v>3.0523713230799329E-3</v>
      </c>
      <c r="Q114" s="97">
        <f>O114/'סכום נכסי הקרן'!$C$42</f>
        <v>7.3464464617773806E-5</v>
      </c>
    </row>
    <row r="115" spans="2:17">
      <c r="B115" s="89" t="s">
        <v>2418</v>
      </c>
      <c r="C115" s="99" t="s">
        <v>2278</v>
      </c>
      <c r="D115" s="86">
        <v>7204</v>
      </c>
      <c r="E115" s="86"/>
      <c r="F115" s="86" t="s">
        <v>1179</v>
      </c>
      <c r="G115" s="109">
        <v>43738</v>
      </c>
      <c r="H115" s="86"/>
      <c r="I115" s="96">
        <v>6.17</v>
      </c>
      <c r="J115" s="99" t="s">
        <v>177</v>
      </c>
      <c r="K115" s="100">
        <v>5.0435000000000001E-2</v>
      </c>
      <c r="L115" s="100">
        <v>5.2699999999999997E-2</v>
      </c>
      <c r="M115" s="96">
        <v>70551.179999999978</v>
      </c>
      <c r="N115" s="98">
        <v>100</v>
      </c>
      <c r="O115" s="96">
        <v>245.65909999999997</v>
      </c>
      <c r="P115" s="97">
        <f t="shared" si="3"/>
        <v>1.5042760329293384E-3</v>
      </c>
      <c r="Q115" s="97">
        <f>O115/'סכום נכסי הקרן'!$C$42</f>
        <v>3.6204911427681029E-5</v>
      </c>
    </row>
    <row r="116" spans="2:17">
      <c r="B116" s="89" t="s">
        <v>2419</v>
      </c>
      <c r="C116" s="99" t="s">
        <v>2278</v>
      </c>
      <c r="D116" s="86">
        <v>6954</v>
      </c>
      <c r="E116" s="86"/>
      <c r="F116" s="86" t="s">
        <v>1179</v>
      </c>
      <c r="G116" s="109">
        <v>43644</v>
      </c>
      <c r="H116" s="86"/>
      <c r="I116" s="96">
        <v>5.8199999999999994</v>
      </c>
      <c r="J116" s="99" t="s">
        <v>177</v>
      </c>
      <c r="K116" s="100">
        <v>5.1869999999999999E-2</v>
      </c>
      <c r="L116" s="100">
        <v>5.4399999999999997E-2</v>
      </c>
      <c r="M116" s="96">
        <v>245669.75999999995</v>
      </c>
      <c r="N116" s="98">
        <v>99.33</v>
      </c>
      <c r="O116" s="96">
        <v>849.69076999999993</v>
      </c>
      <c r="P116" s="97">
        <f t="shared" si="3"/>
        <v>5.203021018607798E-3</v>
      </c>
      <c r="Q116" s="97">
        <f>O116/'סכום נכסי הקרן'!$C$42</f>
        <v>1.2522629558102302E-4</v>
      </c>
    </row>
    <row r="117" spans="2:17">
      <c r="B117" s="89" t="s">
        <v>2419</v>
      </c>
      <c r="C117" s="99" t="s">
        <v>2278</v>
      </c>
      <c r="D117" s="86">
        <v>7020</v>
      </c>
      <c r="E117" s="86"/>
      <c r="F117" s="86" t="s">
        <v>1179</v>
      </c>
      <c r="G117" s="109">
        <v>43643</v>
      </c>
      <c r="H117" s="86"/>
      <c r="I117" s="96">
        <v>5.7999999999999989</v>
      </c>
      <c r="J117" s="99" t="s">
        <v>177</v>
      </c>
      <c r="K117" s="100">
        <v>5.1997000000000002E-2</v>
      </c>
      <c r="L117" s="100">
        <v>5.1299999999999991E-2</v>
      </c>
      <c r="M117" s="96">
        <v>24566.979999999996</v>
      </c>
      <c r="N117" s="98">
        <v>100.76</v>
      </c>
      <c r="O117" s="96">
        <v>86.192350000000005</v>
      </c>
      <c r="P117" s="97">
        <f t="shared" si="3"/>
        <v>5.277927271037673E-4</v>
      </c>
      <c r="Q117" s="97">
        <f>O117/'סכום נכסי הקרן'!$C$42</f>
        <v>1.2702913905870711E-5</v>
      </c>
    </row>
    <row r="118" spans="2:17">
      <c r="B118" s="89" t="s">
        <v>2419</v>
      </c>
      <c r="C118" s="99" t="s">
        <v>2278</v>
      </c>
      <c r="D118" s="86">
        <v>7082</v>
      </c>
      <c r="E118" s="86"/>
      <c r="F118" s="86" t="s">
        <v>1179</v>
      </c>
      <c r="G118" s="109">
        <v>43682</v>
      </c>
      <c r="H118" s="86"/>
      <c r="I118" s="96">
        <v>5.83</v>
      </c>
      <c r="J118" s="99" t="s">
        <v>177</v>
      </c>
      <c r="K118" s="100">
        <v>5.2866999999999997E-2</v>
      </c>
      <c r="L118" s="100">
        <v>5.1499999999999997E-2</v>
      </c>
      <c r="M118" s="96">
        <v>16377.979999999998</v>
      </c>
      <c r="N118" s="98">
        <v>100.16</v>
      </c>
      <c r="O118" s="96">
        <v>57.119379999999992</v>
      </c>
      <c r="P118" s="97">
        <f t="shared" si="3"/>
        <v>3.4976646234470202E-4</v>
      </c>
      <c r="Q118" s="97">
        <f>O118/'סכום נכסי הקרן'!$C$42</f>
        <v>8.4181782547605816E-6</v>
      </c>
    </row>
    <row r="119" spans="2:17">
      <c r="B119" s="89" t="s">
        <v>2419</v>
      </c>
      <c r="C119" s="99" t="s">
        <v>2278</v>
      </c>
      <c r="D119" s="86">
        <v>7144</v>
      </c>
      <c r="E119" s="86"/>
      <c r="F119" s="86" t="s">
        <v>1179</v>
      </c>
      <c r="G119" s="109">
        <v>43738</v>
      </c>
      <c r="H119" s="86"/>
      <c r="I119" s="96">
        <v>5.8599999999999994</v>
      </c>
      <c r="J119" s="99" t="s">
        <v>177</v>
      </c>
      <c r="K119" s="100">
        <v>5.1299999999999998E-2</v>
      </c>
      <c r="L119" s="100">
        <v>5.1500000000000004E-2</v>
      </c>
      <c r="M119" s="96">
        <v>56504.039999999994</v>
      </c>
      <c r="N119" s="98">
        <v>99.68</v>
      </c>
      <c r="O119" s="96">
        <v>196.11748999999998</v>
      </c>
      <c r="P119" s="97">
        <f t="shared" si="3"/>
        <v>1.2009115064138035E-3</v>
      </c>
      <c r="Q119" s="97">
        <f>O119/'סכום נכסי הקרן'!$C$42</f>
        <v>2.8903534836971722E-5</v>
      </c>
    </row>
    <row r="120" spans="2:17">
      <c r="B120" s="89" t="s">
        <v>2419</v>
      </c>
      <c r="C120" s="99" t="s">
        <v>2278</v>
      </c>
      <c r="D120" s="86">
        <v>7196</v>
      </c>
      <c r="E120" s="86"/>
      <c r="F120" s="86" t="s">
        <v>1179</v>
      </c>
      <c r="G120" s="109">
        <v>43735</v>
      </c>
      <c r="H120" s="86"/>
      <c r="I120" s="96">
        <v>5.8900000000000015</v>
      </c>
      <c r="J120" s="99" t="s">
        <v>177</v>
      </c>
      <c r="K120" s="100">
        <v>5.1077999999999998E-2</v>
      </c>
      <c r="L120" s="100">
        <v>5.0300000000000004E-2</v>
      </c>
      <c r="M120" s="96">
        <v>93354.50999999998</v>
      </c>
      <c r="N120" s="98">
        <v>100</v>
      </c>
      <c r="O120" s="96">
        <v>325.06040999999993</v>
      </c>
      <c r="P120" s="97">
        <f t="shared" si="3"/>
        <v>1.9904843094238488E-3</v>
      </c>
      <c r="Q120" s="97">
        <f>O120/'סכום נכסי הקרן'!$C$42</f>
        <v>4.7906970890537656E-5</v>
      </c>
    </row>
    <row r="121" spans="2:17">
      <c r="B121" s="89" t="s">
        <v>2420</v>
      </c>
      <c r="C121" s="99" t="s">
        <v>2278</v>
      </c>
      <c r="D121" s="86">
        <v>7056</v>
      </c>
      <c r="E121" s="86"/>
      <c r="F121" s="86" t="s">
        <v>1179</v>
      </c>
      <c r="G121" s="109">
        <v>43664</v>
      </c>
      <c r="H121" s="86"/>
      <c r="I121" s="96">
        <v>1.3800000000000001</v>
      </c>
      <c r="J121" s="99" t="s">
        <v>177</v>
      </c>
      <c r="K121" s="100">
        <v>4.0759999999999998E-2</v>
      </c>
      <c r="L121" s="100">
        <v>4.0200000000000007E-2</v>
      </c>
      <c r="M121" s="96">
        <v>3189382.6399999992</v>
      </c>
      <c r="N121" s="98">
        <v>100.36</v>
      </c>
      <c r="O121" s="96">
        <v>11145.409529999997</v>
      </c>
      <c r="P121" s="97">
        <f t="shared" si="3"/>
        <v>6.8248122838361125E-2</v>
      </c>
      <c r="Q121" s="97">
        <f>O121/'סכום נכסי הקרן'!$C$42</f>
        <v>1.6425956329681334E-3</v>
      </c>
    </row>
    <row r="125" spans="2:17">
      <c r="B125" s="101" t="s">
        <v>270</v>
      </c>
    </row>
    <row r="126" spans="2:17">
      <c r="B126" s="101" t="s">
        <v>125</v>
      </c>
    </row>
    <row r="127" spans="2:17">
      <c r="B127" s="101" t="s">
        <v>252</v>
      </c>
    </row>
    <row r="128" spans="2:17">
      <c r="B128" s="101" t="s">
        <v>260</v>
      </c>
    </row>
  </sheetData>
  <sheetProtection sheet="1" objects="1" scenarios="1"/>
  <mergeCells count="1">
    <mergeCell ref="B6:Q6"/>
  </mergeCells>
  <phoneticPr fontId="5" type="noConversion"/>
  <conditionalFormatting sqref="B58:B121">
    <cfRule type="cellIs" dxfId="8" priority="7" operator="equal">
      <formula>2958465</formula>
    </cfRule>
    <cfRule type="cellIs" dxfId="7" priority="8" operator="equal">
      <formula>"NR3"</formula>
    </cfRule>
    <cfRule type="cellIs" dxfId="6" priority="9" operator="equal">
      <formula>"דירוג פנימי"</formula>
    </cfRule>
  </conditionalFormatting>
  <conditionalFormatting sqref="B58:B121">
    <cfRule type="cellIs" dxfId="5" priority="6" operator="equal">
      <formula>2958465</formula>
    </cfRule>
  </conditionalFormatting>
  <conditionalFormatting sqref="B11:B43">
    <cfRule type="cellIs" dxfId="4" priority="5" operator="equal">
      <formula>"NR3"</formula>
    </cfRule>
  </conditionalFormatting>
  <conditionalFormatting sqref="S12:S20">
    <cfRule type="cellIs" dxfId="3" priority="2" operator="equal">
      <formula>2958465</formula>
    </cfRule>
    <cfRule type="cellIs" dxfId="2" priority="3" operator="equal">
      <formula>"NR3"</formula>
    </cfRule>
    <cfRule type="cellIs" dxfId="1" priority="4" operator="equal">
      <formula>"דירוג פנימי"</formula>
    </cfRule>
  </conditionalFormatting>
  <conditionalFormatting sqref="S12:S20">
    <cfRule type="cellIs" dxfId="0" priority="1" operator="equal">
      <formula>2958465</formula>
    </cfRule>
  </conditionalFormatting>
  <dataValidations count="1">
    <dataValidation allowBlank="1" showInputMessage="1" showErrorMessage="1" sqref="D1:Q9 C5:C9 B1:B9 B122:Q1048576 AH53:XFD56 R53:AF56 T1:XFD52 R1:S11 R21:S52 R57:XFD1048576 A1:A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193</v>
      </c>
      <c r="C1" s="80" t="s" vm="1">
        <v>271</v>
      </c>
    </row>
    <row r="2" spans="2:64">
      <c r="B2" s="58" t="s">
        <v>192</v>
      </c>
      <c r="C2" s="80" t="s">
        <v>272</v>
      </c>
    </row>
    <row r="3" spans="2:64">
      <c r="B3" s="58" t="s">
        <v>194</v>
      </c>
      <c r="C3" s="80" t="s">
        <v>273</v>
      </c>
    </row>
    <row r="4" spans="2:64">
      <c r="B4" s="58" t="s">
        <v>195</v>
      </c>
      <c r="C4" s="80">
        <v>8801</v>
      </c>
    </row>
    <row r="6" spans="2:64" ht="26.25" customHeight="1">
      <c r="B6" s="164" t="s">
        <v>226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2:64" s="3" customFormat="1" ht="78.75">
      <c r="B7" s="61" t="s">
        <v>129</v>
      </c>
      <c r="C7" s="62" t="s">
        <v>49</v>
      </c>
      <c r="D7" s="62" t="s">
        <v>130</v>
      </c>
      <c r="E7" s="62" t="s">
        <v>15</v>
      </c>
      <c r="F7" s="62" t="s">
        <v>71</v>
      </c>
      <c r="G7" s="62" t="s">
        <v>18</v>
      </c>
      <c r="H7" s="62" t="s">
        <v>113</v>
      </c>
      <c r="I7" s="62" t="s">
        <v>57</v>
      </c>
      <c r="J7" s="62" t="s">
        <v>19</v>
      </c>
      <c r="K7" s="62" t="s">
        <v>254</v>
      </c>
      <c r="L7" s="62" t="s">
        <v>253</v>
      </c>
      <c r="M7" s="62" t="s">
        <v>122</v>
      </c>
      <c r="N7" s="62" t="s">
        <v>196</v>
      </c>
      <c r="O7" s="64" t="s">
        <v>198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261</v>
      </c>
      <c r="L8" s="33"/>
      <c r="M8" s="33" t="s">
        <v>257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270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125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252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260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M14" sqref="M14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193</v>
      </c>
      <c r="C1" s="80" t="s" vm="1">
        <v>271</v>
      </c>
    </row>
    <row r="2" spans="2:56">
      <c r="B2" s="58" t="s">
        <v>192</v>
      </c>
      <c r="C2" s="80" t="s">
        <v>272</v>
      </c>
    </row>
    <row r="3" spans="2:56">
      <c r="B3" s="58" t="s">
        <v>194</v>
      </c>
      <c r="C3" s="80" t="s">
        <v>273</v>
      </c>
    </row>
    <row r="4" spans="2:56">
      <c r="B4" s="58" t="s">
        <v>195</v>
      </c>
      <c r="C4" s="80">
        <v>8801</v>
      </c>
    </row>
    <row r="6" spans="2:56" ht="26.25" customHeight="1">
      <c r="B6" s="164" t="s">
        <v>227</v>
      </c>
      <c r="C6" s="165"/>
      <c r="D6" s="165"/>
      <c r="E6" s="165"/>
      <c r="F6" s="165"/>
      <c r="G6" s="165"/>
      <c r="H6" s="165"/>
      <c r="I6" s="165"/>
      <c r="J6" s="166"/>
    </row>
    <row r="7" spans="2:56" s="3" customFormat="1" ht="78.75">
      <c r="B7" s="61" t="s">
        <v>129</v>
      </c>
      <c r="C7" s="63" t="s">
        <v>59</v>
      </c>
      <c r="D7" s="63" t="s">
        <v>95</v>
      </c>
      <c r="E7" s="63" t="s">
        <v>60</v>
      </c>
      <c r="F7" s="63" t="s">
        <v>113</v>
      </c>
      <c r="G7" s="63" t="s">
        <v>238</v>
      </c>
      <c r="H7" s="63" t="s">
        <v>196</v>
      </c>
      <c r="I7" s="65" t="s">
        <v>197</v>
      </c>
      <c r="J7" s="79" t="s">
        <v>264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258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6" s="4" customFormat="1" ht="18" customHeight="1">
      <c r="B10" s="133" t="s">
        <v>44</v>
      </c>
      <c r="C10" s="133"/>
      <c r="D10" s="133"/>
      <c r="E10" s="139">
        <v>9.2307071915364251E-3</v>
      </c>
      <c r="F10" s="126"/>
      <c r="G10" s="127">
        <v>71169.942239999989</v>
      </c>
      <c r="H10" s="128">
        <f>G10/$G$10</f>
        <v>1</v>
      </c>
      <c r="I10" s="128">
        <f>G10/'סכום נכסי הקרן'!$C$42</f>
        <v>1.0488931430231465E-2</v>
      </c>
      <c r="J10" s="12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2:56" s="102" customFormat="1" ht="22.5" customHeight="1">
      <c r="B11" s="134" t="s">
        <v>251</v>
      </c>
      <c r="C11" s="133"/>
      <c r="D11" s="133"/>
      <c r="E11" s="139">
        <v>1.9728061643436372E-2</v>
      </c>
      <c r="F11" s="137" t="s">
        <v>178</v>
      </c>
      <c r="G11" s="127">
        <v>71169.942239999989</v>
      </c>
      <c r="H11" s="128">
        <f t="shared" ref="H11:H14" si="0">G11/$G$10</f>
        <v>1</v>
      </c>
      <c r="I11" s="128">
        <f>G11/'סכום נכסי הקרן'!$C$42</f>
        <v>1.0488931430231465E-2</v>
      </c>
      <c r="J11" s="12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2:56">
      <c r="B12" s="104" t="s">
        <v>96</v>
      </c>
      <c r="C12" s="108"/>
      <c r="D12" s="108"/>
      <c r="E12" s="139">
        <v>1.9728061643436372E-2</v>
      </c>
      <c r="F12" s="124" t="s">
        <v>178</v>
      </c>
      <c r="G12" s="93">
        <v>33300.225309999994</v>
      </c>
      <c r="H12" s="94">
        <f t="shared" si="0"/>
        <v>0.46789732100251874</v>
      </c>
      <c r="I12" s="94">
        <f>G12/'סכום נכסי הקרן'!$C$42</f>
        <v>4.9077429163844203E-3</v>
      </c>
      <c r="J12" s="84"/>
      <c r="BC12" s="1"/>
      <c r="BD12" s="1"/>
    </row>
    <row r="13" spans="2:56">
      <c r="B13" s="89" t="s">
        <v>2337</v>
      </c>
      <c r="C13" s="103" t="s">
        <v>2338</v>
      </c>
      <c r="D13" s="103" t="s">
        <v>2339</v>
      </c>
      <c r="E13" s="138">
        <v>7.7600000000000002E-2</v>
      </c>
      <c r="F13" s="99" t="s">
        <v>178</v>
      </c>
      <c r="G13" s="96">
        <v>8465.8363099999988</v>
      </c>
      <c r="H13" s="97">
        <f t="shared" si="0"/>
        <v>0.11895241226206733</v>
      </c>
      <c r="I13" s="97">
        <f>G13/'סכום נכסי הקרן'!$C$42</f>
        <v>1.2476836956774489E-3</v>
      </c>
      <c r="J13" s="86" t="s">
        <v>2340</v>
      </c>
      <c r="BC13" s="1"/>
      <c r="BD13" s="1"/>
    </row>
    <row r="14" spans="2:56">
      <c r="B14" s="89" t="s">
        <v>2341</v>
      </c>
      <c r="C14" s="109">
        <v>43738</v>
      </c>
      <c r="D14" s="103" t="s">
        <v>2353</v>
      </c>
      <c r="E14" s="138">
        <v>0</v>
      </c>
      <c r="F14" s="99" t="s">
        <v>178</v>
      </c>
      <c r="G14" s="96">
        <v>24834.388999999996</v>
      </c>
      <c r="H14" s="97">
        <f t="shared" si="0"/>
        <v>0.34894490874045142</v>
      </c>
      <c r="I14" s="97">
        <f>G14/'סכום נכסי הקרן'!$C$42</f>
        <v>3.6600592207069716E-3</v>
      </c>
      <c r="J14" s="86" t="s">
        <v>2342</v>
      </c>
      <c r="BC14" s="1"/>
      <c r="BD14" s="1"/>
    </row>
    <row r="15" spans="2:56">
      <c r="B15" s="107"/>
      <c r="C15" s="103"/>
      <c r="D15" s="103"/>
      <c r="E15" s="86"/>
      <c r="F15" s="86"/>
      <c r="G15" s="86"/>
      <c r="H15" s="97"/>
      <c r="I15" s="86"/>
      <c r="J15" s="86"/>
      <c r="BC15" s="1"/>
      <c r="BD15" s="1"/>
    </row>
    <row r="16" spans="2:56">
      <c r="B16" s="104" t="s">
        <v>97</v>
      </c>
      <c r="C16" s="108"/>
      <c r="D16" s="108"/>
      <c r="E16" s="128">
        <v>0</v>
      </c>
      <c r="F16" s="124" t="s">
        <v>178</v>
      </c>
      <c r="G16" s="93">
        <v>37869.716929999995</v>
      </c>
      <c r="H16" s="94">
        <f t="shared" ref="H16:H19" si="1">G16/$G$10</f>
        <v>0.5321026789974812</v>
      </c>
      <c r="I16" s="94">
        <f>G16/'סכום נכסי הקרן'!$C$42</f>
        <v>5.5811885138470456E-3</v>
      </c>
      <c r="J16" s="84"/>
      <c r="BC16" s="1"/>
      <c r="BD16" s="1"/>
    </row>
    <row r="17" spans="2:56">
      <c r="B17" s="89" t="s">
        <v>2343</v>
      </c>
      <c r="C17" s="103" t="s">
        <v>2338</v>
      </c>
      <c r="D17" s="103" t="s">
        <v>30</v>
      </c>
      <c r="E17" s="97">
        <v>0</v>
      </c>
      <c r="F17" s="99" t="s">
        <v>178</v>
      </c>
      <c r="G17" s="96">
        <v>3727.1359299999995</v>
      </c>
      <c r="H17" s="97">
        <f t="shared" si="1"/>
        <v>5.2369523041501345E-2</v>
      </c>
      <c r="I17" s="97">
        <f>G17/'סכום נכסי הקרן'!$C$42</f>
        <v>5.4930033621623439E-4</v>
      </c>
      <c r="J17" s="86" t="s">
        <v>2344</v>
      </c>
      <c r="BC17" s="1"/>
      <c r="BD17" s="1"/>
    </row>
    <row r="18" spans="2:56">
      <c r="B18" s="89" t="s">
        <v>2345</v>
      </c>
      <c r="C18" s="103" t="s">
        <v>2348</v>
      </c>
      <c r="D18" s="103" t="s">
        <v>30</v>
      </c>
      <c r="E18" s="97">
        <v>0</v>
      </c>
      <c r="F18" s="99" t="s">
        <v>178</v>
      </c>
      <c r="G18" s="96">
        <v>24458.115999999995</v>
      </c>
      <c r="H18" s="97">
        <f t="shared" si="1"/>
        <v>0.34365794365157826</v>
      </c>
      <c r="I18" s="97">
        <f>G18/'סכום נכסי הקרן'!$C$42</f>
        <v>3.6046046064157531E-3</v>
      </c>
      <c r="J18" s="86" t="s">
        <v>2346</v>
      </c>
      <c r="BC18" s="1"/>
      <c r="BD18" s="1"/>
    </row>
    <row r="19" spans="2:56">
      <c r="B19" s="89" t="s">
        <v>2347</v>
      </c>
      <c r="C19" s="103" t="s">
        <v>2348</v>
      </c>
      <c r="D19" s="103" t="s">
        <v>30</v>
      </c>
      <c r="E19" s="97">
        <v>0</v>
      </c>
      <c r="F19" s="99" t="s">
        <v>178</v>
      </c>
      <c r="G19" s="96">
        <v>9684.4649999999983</v>
      </c>
      <c r="H19" s="97">
        <f t="shared" si="1"/>
        <v>0.13607521230440162</v>
      </c>
      <c r="I19" s="97">
        <f>G19/'סכום נכסי הקרן'!$C$42</f>
        <v>1.4272835712150576E-3</v>
      </c>
      <c r="J19" s="86" t="s">
        <v>2349</v>
      </c>
      <c r="BC19" s="1"/>
      <c r="BD19" s="1"/>
    </row>
    <row r="20" spans="2:56">
      <c r="B20" s="107"/>
      <c r="C20" s="103"/>
      <c r="D20" s="103"/>
      <c r="E20" s="86"/>
      <c r="F20" s="86"/>
      <c r="G20" s="86"/>
      <c r="H20" s="97"/>
      <c r="I20" s="86"/>
      <c r="J20" s="86"/>
      <c r="BC20" s="1"/>
      <c r="BD20" s="1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BC21" s="1"/>
      <c r="BD21" s="1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BC22" s="1"/>
      <c r="BD22" s="1"/>
    </row>
    <row r="23" spans="2:56">
      <c r="B23" s="119"/>
      <c r="C23" s="103"/>
      <c r="D23" s="103"/>
      <c r="E23" s="103"/>
      <c r="F23" s="103"/>
      <c r="G23" s="103"/>
      <c r="H23" s="103"/>
      <c r="I23" s="103"/>
      <c r="J23" s="103"/>
      <c r="BC23" s="1"/>
      <c r="BD23" s="1"/>
    </row>
    <row r="24" spans="2:56">
      <c r="B24" s="119"/>
      <c r="C24" s="103"/>
      <c r="D24" s="103"/>
      <c r="E24" s="103"/>
      <c r="F24" s="103"/>
      <c r="G24" s="103"/>
      <c r="H24" s="103"/>
      <c r="I24" s="103"/>
      <c r="J24" s="103"/>
      <c r="M24" s="148"/>
      <c r="N24" s="149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M25" s="148"/>
      <c r="N25" s="149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M26" s="148"/>
      <c r="N26" s="149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M27" s="148"/>
      <c r="N27" s="149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M28" s="148"/>
      <c r="N28" s="149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M29" s="148"/>
      <c r="N29" s="149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M30" s="148"/>
      <c r="N30" s="149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M31" s="148"/>
      <c r="N31" s="149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M32" s="148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B110" s="103"/>
      <c r="C110" s="103"/>
      <c r="D110" s="103"/>
      <c r="E110" s="103"/>
      <c r="F110" s="103"/>
      <c r="G110" s="103"/>
      <c r="H110" s="103"/>
      <c r="I110" s="103"/>
      <c r="J110" s="103"/>
    </row>
    <row r="111" spans="2:10">
      <c r="B111" s="103"/>
      <c r="C111" s="103"/>
      <c r="D111" s="103"/>
      <c r="E111" s="103"/>
      <c r="F111" s="103"/>
      <c r="G111" s="103"/>
      <c r="H111" s="103"/>
      <c r="I111" s="103"/>
      <c r="J111" s="103"/>
    </row>
    <row r="112" spans="2:10">
      <c r="B112" s="103"/>
      <c r="C112" s="103"/>
      <c r="D112" s="103"/>
      <c r="E112" s="103"/>
      <c r="F112" s="103"/>
      <c r="G112" s="103"/>
      <c r="H112" s="103"/>
      <c r="I112" s="103"/>
      <c r="J112" s="103"/>
    </row>
    <row r="113" spans="2:10">
      <c r="B113" s="103"/>
      <c r="C113" s="103"/>
      <c r="D113" s="103"/>
      <c r="E113" s="103"/>
      <c r="F113" s="103"/>
      <c r="G113" s="103"/>
      <c r="H113" s="103"/>
      <c r="I113" s="103"/>
      <c r="J113" s="103"/>
    </row>
    <row r="114" spans="2:10">
      <c r="B114" s="103"/>
      <c r="C114" s="103"/>
      <c r="D114" s="103"/>
      <c r="E114" s="103"/>
      <c r="F114" s="103"/>
      <c r="G114" s="103"/>
      <c r="H114" s="103"/>
      <c r="I114" s="103"/>
      <c r="J114" s="103"/>
    </row>
    <row r="115" spans="2:10">
      <c r="B115" s="103"/>
      <c r="C115" s="103"/>
      <c r="D115" s="103"/>
      <c r="E115" s="103"/>
      <c r="F115" s="103"/>
      <c r="G115" s="103"/>
      <c r="H115" s="103"/>
      <c r="I115" s="103"/>
      <c r="J115" s="103"/>
    </row>
    <row r="116" spans="2:10">
      <c r="B116" s="103"/>
      <c r="C116" s="103"/>
      <c r="D116" s="103"/>
      <c r="E116" s="103"/>
      <c r="F116" s="103"/>
      <c r="G116" s="103"/>
      <c r="H116" s="103"/>
      <c r="I116" s="103"/>
      <c r="J116" s="103"/>
    </row>
    <row r="117" spans="2:10">
      <c r="B117" s="103"/>
      <c r="C117" s="103"/>
      <c r="D117" s="103"/>
      <c r="E117" s="103"/>
      <c r="F117" s="103"/>
      <c r="G117" s="103"/>
      <c r="H117" s="103"/>
      <c r="I117" s="103"/>
      <c r="J117" s="103"/>
    </row>
    <row r="118" spans="2:10">
      <c r="B118" s="103"/>
      <c r="C118" s="103"/>
      <c r="D118" s="103"/>
      <c r="E118" s="103"/>
      <c r="F118" s="103"/>
      <c r="G118" s="103"/>
      <c r="H118" s="103"/>
      <c r="I118" s="103"/>
      <c r="J118" s="103"/>
    </row>
    <row r="119" spans="2:10">
      <c r="B119" s="103"/>
      <c r="C119" s="103"/>
      <c r="D119" s="103"/>
      <c r="E119" s="103"/>
      <c r="F119" s="103"/>
      <c r="G119" s="103"/>
      <c r="H119" s="103"/>
      <c r="I119" s="103"/>
      <c r="J119" s="10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20:J1048576 B23:B24 O28:AF29 AH28:XFD29 O30:XFD1048576 K11:L20 N24:N1048576 K21:M1048576 N7 K1:N6 K7:M10 M8:XFD23 O1:XFD7 O24:XFD27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193</v>
      </c>
      <c r="C1" s="80" t="s" vm="1">
        <v>271</v>
      </c>
    </row>
    <row r="2" spans="2:60">
      <c r="B2" s="58" t="s">
        <v>192</v>
      </c>
      <c r="C2" s="80" t="s">
        <v>272</v>
      </c>
    </row>
    <row r="3" spans="2:60">
      <c r="B3" s="58" t="s">
        <v>194</v>
      </c>
      <c r="C3" s="80" t="s">
        <v>273</v>
      </c>
    </row>
    <row r="4" spans="2:60">
      <c r="B4" s="58" t="s">
        <v>195</v>
      </c>
      <c r="C4" s="80">
        <v>8801</v>
      </c>
    </row>
    <row r="6" spans="2:60" ht="26.25" customHeight="1">
      <c r="B6" s="164" t="s">
        <v>228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60" s="3" customFormat="1" ht="66">
      <c r="B7" s="61" t="s">
        <v>129</v>
      </c>
      <c r="C7" s="61" t="s">
        <v>130</v>
      </c>
      <c r="D7" s="61" t="s">
        <v>15</v>
      </c>
      <c r="E7" s="61" t="s">
        <v>16</v>
      </c>
      <c r="F7" s="61" t="s">
        <v>62</v>
      </c>
      <c r="G7" s="61" t="s">
        <v>113</v>
      </c>
      <c r="H7" s="61" t="s">
        <v>58</v>
      </c>
      <c r="I7" s="61" t="s">
        <v>122</v>
      </c>
      <c r="J7" s="61" t="s">
        <v>196</v>
      </c>
      <c r="K7" s="61" t="s">
        <v>197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257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9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19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193</v>
      </c>
      <c r="C1" s="80" t="s" vm="1">
        <v>271</v>
      </c>
    </row>
    <row r="2" spans="2:60">
      <c r="B2" s="58" t="s">
        <v>192</v>
      </c>
      <c r="C2" s="80" t="s">
        <v>272</v>
      </c>
    </row>
    <row r="3" spans="2:60">
      <c r="B3" s="58" t="s">
        <v>194</v>
      </c>
      <c r="C3" s="80" t="s">
        <v>273</v>
      </c>
    </row>
    <row r="4" spans="2:60">
      <c r="B4" s="58" t="s">
        <v>195</v>
      </c>
      <c r="C4" s="80">
        <v>8801</v>
      </c>
    </row>
    <row r="6" spans="2:60" ht="26.25" customHeight="1">
      <c r="B6" s="164" t="s">
        <v>229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60" s="3" customFormat="1" ht="63">
      <c r="B7" s="61" t="s">
        <v>129</v>
      </c>
      <c r="C7" s="63" t="s">
        <v>49</v>
      </c>
      <c r="D7" s="63" t="s">
        <v>15</v>
      </c>
      <c r="E7" s="63" t="s">
        <v>16</v>
      </c>
      <c r="F7" s="63" t="s">
        <v>62</v>
      </c>
      <c r="G7" s="63" t="s">
        <v>113</v>
      </c>
      <c r="H7" s="63" t="s">
        <v>58</v>
      </c>
      <c r="I7" s="63" t="s">
        <v>122</v>
      </c>
      <c r="J7" s="63" t="s">
        <v>196</v>
      </c>
      <c r="K7" s="65" t="s">
        <v>197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257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33" t="s">
        <v>61</v>
      </c>
      <c r="C10" s="126"/>
      <c r="D10" s="126"/>
      <c r="E10" s="126"/>
      <c r="F10" s="126"/>
      <c r="G10" s="126"/>
      <c r="H10" s="128">
        <v>0</v>
      </c>
      <c r="I10" s="127">
        <v>59.207177152999982</v>
      </c>
      <c r="J10" s="128">
        <f>I10/$I$10</f>
        <v>1</v>
      </c>
      <c r="K10" s="128">
        <f>I10/'סכום נכסי הקרן'!$C$42</f>
        <v>8.7258750223679248E-6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2"/>
    </row>
    <row r="11" spans="2:60" s="102" customFormat="1" ht="21" customHeight="1">
      <c r="B11" s="134" t="s">
        <v>248</v>
      </c>
      <c r="C11" s="126"/>
      <c r="D11" s="126"/>
      <c r="E11" s="126"/>
      <c r="F11" s="126"/>
      <c r="G11" s="126"/>
      <c r="H11" s="128">
        <v>0</v>
      </c>
      <c r="I11" s="127">
        <v>59.207177152999982</v>
      </c>
      <c r="J11" s="128">
        <f t="shared" ref="J11:J12" si="0">I11/$I$10</f>
        <v>1</v>
      </c>
      <c r="K11" s="128">
        <f>I11/'סכום נכסי הקרן'!$C$42</f>
        <v>8.7258750223679248E-6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5" t="s">
        <v>2350</v>
      </c>
      <c r="C12" s="86" t="s">
        <v>2351</v>
      </c>
      <c r="D12" s="86" t="s">
        <v>737</v>
      </c>
      <c r="E12" s="86" t="s">
        <v>363</v>
      </c>
      <c r="F12" s="100">
        <v>0</v>
      </c>
      <c r="G12" s="99" t="s">
        <v>178</v>
      </c>
      <c r="H12" s="132">
        <v>0</v>
      </c>
      <c r="I12" s="96">
        <v>59.207177152999982</v>
      </c>
      <c r="J12" s="97">
        <f t="shared" si="0"/>
        <v>1</v>
      </c>
      <c r="K12" s="97">
        <f>I12/'סכום נכסי הקרן'!$C$42</f>
        <v>8.7258750223679248E-6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7"/>
      <c r="C13" s="86"/>
      <c r="D13" s="86"/>
      <c r="E13" s="86"/>
      <c r="F13" s="86"/>
      <c r="G13" s="86"/>
      <c r="H13" s="97"/>
      <c r="I13" s="86"/>
      <c r="J13" s="97"/>
      <c r="K13" s="8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9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9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11"/>
  <sheetViews>
    <sheetView rightToLeft="1" topLeftCell="A37" workbookViewId="0">
      <selection activeCell="C65" sqref="C65"/>
    </sheetView>
  </sheetViews>
  <sheetFormatPr defaultColWidth="9.140625" defaultRowHeight="18"/>
  <cols>
    <col min="1" max="1" width="6.28515625" style="1" customWidth="1"/>
    <col min="2" max="2" width="48.28515625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193</v>
      </c>
      <c r="C1" s="80" t="s" vm="1">
        <v>271</v>
      </c>
    </row>
    <row r="2" spans="2:47">
      <c r="B2" s="58" t="s">
        <v>192</v>
      </c>
      <c r="C2" s="80" t="s">
        <v>272</v>
      </c>
    </row>
    <row r="3" spans="2:47">
      <c r="B3" s="58" t="s">
        <v>194</v>
      </c>
      <c r="C3" s="80" t="s">
        <v>273</v>
      </c>
    </row>
    <row r="4" spans="2:47">
      <c r="B4" s="58" t="s">
        <v>195</v>
      </c>
      <c r="C4" s="80">
        <v>8801</v>
      </c>
    </row>
    <row r="6" spans="2:47" ht="26.25" customHeight="1">
      <c r="B6" s="164" t="s">
        <v>230</v>
      </c>
      <c r="C6" s="165"/>
      <c r="D6" s="166"/>
    </row>
    <row r="7" spans="2:47" s="3" customFormat="1" ht="31.5">
      <c r="B7" s="61" t="s">
        <v>129</v>
      </c>
      <c r="C7" s="66" t="s">
        <v>119</v>
      </c>
      <c r="D7" s="67" t="s">
        <v>118</v>
      </c>
    </row>
    <row r="8" spans="2:47" s="3" customFormat="1">
      <c r="B8" s="16"/>
      <c r="C8" s="33" t="s">
        <v>257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8" t="s">
        <v>2354</v>
      </c>
      <c r="C10" s="140">
        <f>C11+C22</f>
        <v>208054.45320679981</v>
      </c>
      <c r="D10" s="10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8" t="s">
        <v>28</v>
      </c>
      <c r="C11" s="140">
        <f>SUM(C12:C20)</f>
        <v>17184.01508725567</v>
      </c>
      <c r="D11" s="103"/>
    </row>
    <row r="12" spans="2:47">
      <c r="B12" s="141" t="s">
        <v>2421</v>
      </c>
      <c r="C12" s="142">
        <v>4509.9063773317703</v>
      </c>
      <c r="D12" s="143">
        <v>44255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41" t="s">
        <v>2054</v>
      </c>
      <c r="C13" s="142">
        <v>1966.1535199999998</v>
      </c>
      <c r="D13" s="143">
        <v>47209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41" t="s">
        <v>2368</v>
      </c>
      <c r="C14" s="142">
        <v>226.4267569962239</v>
      </c>
      <c r="D14" s="143">
        <v>46631</v>
      </c>
    </row>
    <row r="15" spans="2:47">
      <c r="B15" s="141" t="s">
        <v>2060</v>
      </c>
      <c r="C15" s="142">
        <v>990.95193381948536</v>
      </c>
      <c r="D15" s="143">
        <v>48214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41" t="s">
        <v>2422</v>
      </c>
      <c r="C16" s="142">
        <v>579.78406000000007</v>
      </c>
      <c r="D16" s="143">
        <v>44246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41" t="s">
        <v>2423</v>
      </c>
      <c r="C17" s="142">
        <v>1688.9324121737118</v>
      </c>
      <c r="D17" s="143">
        <v>46100</v>
      </c>
    </row>
    <row r="18" spans="2:4">
      <c r="B18" s="141" t="s">
        <v>2424</v>
      </c>
      <c r="C18" s="142">
        <v>3028.9993599999998</v>
      </c>
      <c r="D18" s="143">
        <v>43800</v>
      </c>
    </row>
    <row r="19" spans="2:4">
      <c r="B19" s="141" t="s">
        <v>2425</v>
      </c>
      <c r="C19" s="142">
        <v>3478.2883669344792</v>
      </c>
      <c r="D19" s="143">
        <v>43799</v>
      </c>
    </row>
    <row r="20" spans="2:4">
      <c r="B20" s="141" t="s">
        <v>2426</v>
      </c>
      <c r="C20" s="142">
        <v>714.57230000000004</v>
      </c>
      <c r="D20" s="143">
        <v>44739</v>
      </c>
    </row>
    <row r="21" spans="2:4">
      <c r="B21" s="103"/>
      <c r="C21" s="103"/>
      <c r="D21" s="103"/>
    </row>
    <row r="22" spans="2:4">
      <c r="B22" s="108" t="s">
        <v>2367</v>
      </c>
      <c r="C22" s="127">
        <f>SUM(C23:C146)</f>
        <v>190870.43811954412</v>
      </c>
      <c r="D22" s="103"/>
    </row>
    <row r="23" spans="2:4">
      <c r="B23" s="141" t="s">
        <v>2369</v>
      </c>
      <c r="C23" s="144">
        <v>1783.0671569085841</v>
      </c>
      <c r="D23" s="143">
        <v>45778</v>
      </c>
    </row>
    <row r="24" spans="2:4">
      <c r="B24" s="141" t="s">
        <v>2370</v>
      </c>
      <c r="C24" s="144">
        <v>3855.1769809446346</v>
      </c>
      <c r="D24" s="143">
        <v>46326</v>
      </c>
    </row>
    <row r="25" spans="2:4">
      <c r="B25" s="141" t="s">
        <v>2371</v>
      </c>
      <c r="C25" s="144">
        <v>2114.2815878824936</v>
      </c>
      <c r="D25" s="143">
        <v>46326</v>
      </c>
    </row>
    <row r="26" spans="2:4">
      <c r="B26" s="141" t="s">
        <v>2355</v>
      </c>
      <c r="C26" s="144">
        <v>1927.4313300000001</v>
      </c>
      <c r="D26" s="143">
        <v>47270</v>
      </c>
    </row>
    <row r="27" spans="2:4">
      <c r="B27" s="141" t="s">
        <v>2372</v>
      </c>
      <c r="C27" s="144">
        <v>11.097172235402919</v>
      </c>
      <c r="D27" s="143">
        <v>44429</v>
      </c>
    </row>
    <row r="28" spans="2:4">
      <c r="B28" s="141" t="s">
        <v>2070</v>
      </c>
      <c r="C28" s="144">
        <v>514.68138156400983</v>
      </c>
      <c r="D28" s="143">
        <v>46601</v>
      </c>
    </row>
    <row r="29" spans="2:4">
      <c r="B29" s="141" t="s">
        <v>2356</v>
      </c>
      <c r="C29" s="144">
        <v>5331.3035199999995</v>
      </c>
      <c r="D29" s="143">
        <v>47209</v>
      </c>
    </row>
    <row r="30" spans="2:4">
      <c r="B30" s="141" t="s">
        <v>2373</v>
      </c>
      <c r="C30" s="144">
        <v>299.45315639446699</v>
      </c>
      <c r="D30" s="143">
        <v>45382</v>
      </c>
    </row>
    <row r="31" spans="2:4">
      <c r="B31" s="141" t="s">
        <v>2072</v>
      </c>
      <c r="C31" s="144">
        <v>3994.4222410808507</v>
      </c>
      <c r="D31" s="143">
        <v>47119</v>
      </c>
    </row>
    <row r="32" spans="2:4">
      <c r="B32" s="141" t="s">
        <v>2063</v>
      </c>
      <c r="C32" s="144">
        <v>3408.363785438979</v>
      </c>
      <c r="D32" s="143">
        <v>47119</v>
      </c>
    </row>
    <row r="33" spans="2:4">
      <c r="B33" s="141" t="s">
        <v>2374</v>
      </c>
      <c r="C33" s="144">
        <v>13.075738068351193</v>
      </c>
      <c r="D33" s="143">
        <v>44722</v>
      </c>
    </row>
    <row r="34" spans="2:4">
      <c r="B34" s="141" t="s">
        <v>2427</v>
      </c>
      <c r="C34" s="144">
        <v>6110.43523</v>
      </c>
      <c r="D34" s="143">
        <v>44332</v>
      </c>
    </row>
    <row r="35" spans="2:4">
      <c r="B35" s="141" t="s">
        <v>2073</v>
      </c>
      <c r="C35" s="144">
        <v>5524.3757405678616</v>
      </c>
      <c r="D35" s="143">
        <v>47119</v>
      </c>
    </row>
    <row r="36" spans="2:4">
      <c r="B36" s="141" t="s">
        <v>2375</v>
      </c>
      <c r="C36" s="144">
        <v>833.90393999999992</v>
      </c>
      <c r="D36" s="143">
        <v>47119</v>
      </c>
    </row>
    <row r="37" spans="2:4">
      <c r="B37" s="141" t="s">
        <v>2376</v>
      </c>
      <c r="C37" s="144">
        <v>2304.7761164157127</v>
      </c>
      <c r="D37" s="143">
        <v>46742</v>
      </c>
    </row>
    <row r="38" spans="2:4">
      <c r="B38" s="141" t="s">
        <v>2075</v>
      </c>
      <c r="C38" s="144">
        <v>2051.466253070007</v>
      </c>
      <c r="D38" s="143">
        <v>45557</v>
      </c>
    </row>
    <row r="39" spans="2:4">
      <c r="B39" s="141" t="s">
        <v>2077</v>
      </c>
      <c r="C39" s="144">
        <v>26639.067992800992</v>
      </c>
      <c r="D39" s="143">
        <v>50041</v>
      </c>
    </row>
    <row r="40" spans="2:4">
      <c r="B40" s="141" t="s">
        <v>2377</v>
      </c>
      <c r="C40" s="144">
        <v>386.98125667997402</v>
      </c>
      <c r="D40" s="143">
        <v>46971</v>
      </c>
    </row>
    <row r="41" spans="2:4">
      <c r="B41" s="141" t="s">
        <v>2378</v>
      </c>
      <c r="C41" s="144">
        <v>193.58288432984656</v>
      </c>
      <c r="D41" s="143">
        <v>46012</v>
      </c>
    </row>
    <row r="42" spans="2:4">
      <c r="B42" s="141" t="s">
        <v>2379</v>
      </c>
      <c r="C42" s="144">
        <v>34.762861226904192</v>
      </c>
      <c r="D42" s="143">
        <v>46326</v>
      </c>
    </row>
    <row r="43" spans="2:4">
      <c r="B43" s="141" t="s">
        <v>2380</v>
      </c>
      <c r="C43" s="144">
        <v>21.844191226904229</v>
      </c>
      <c r="D43" s="143">
        <v>46326</v>
      </c>
    </row>
    <row r="44" spans="2:4">
      <c r="B44" s="103" t="s">
        <v>2357</v>
      </c>
      <c r="C44" s="130">
        <v>4618.7249563753367</v>
      </c>
      <c r="D44" s="143">
        <v>47392</v>
      </c>
    </row>
    <row r="45" spans="2:4">
      <c r="B45" s="103" t="s">
        <v>2358</v>
      </c>
      <c r="C45" s="130">
        <v>10055.587210000002</v>
      </c>
      <c r="D45" s="143">
        <v>47392</v>
      </c>
    </row>
    <row r="46" spans="2:4">
      <c r="B46" s="103" t="s">
        <v>2081</v>
      </c>
      <c r="C46" s="130">
        <v>30.879055332605212</v>
      </c>
      <c r="D46" s="143">
        <v>46199</v>
      </c>
    </row>
    <row r="47" spans="2:4">
      <c r="B47" s="103" t="s">
        <v>2428</v>
      </c>
      <c r="C47" s="130">
        <v>13502.626380000002</v>
      </c>
      <c r="D47" s="143">
        <v>46626</v>
      </c>
    </row>
    <row r="48" spans="2:4">
      <c r="B48" s="103" t="s">
        <v>2381</v>
      </c>
      <c r="C48" s="130">
        <v>82.321710276944017</v>
      </c>
      <c r="D48" s="143">
        <v>46201</v>
      </c>
    </row>
    <row r="49" spans="2:4">
      <c r="B49" s="103" t="s">
        <v>2083</v>
      </c>
      <c r="C49" s="130">
        <v>119.02433342564805</v>
      </c>
      <c r="D49" s="143">
        <v>46201</v>
      </c>
    </row>
    <row r="50" spans="2:4">
      <c r="B50" s="103" t="s">
        <v>2057</v>
      </c>
      <c r="C50" s="130">
        <v>262.6896570006686</v>
      </c>
      <c r="D50" s="143">
        <v>47262</v>
      </c>
    </row>
    <row r="51" spans="2:4">
      <c r="B51" s="103" t="s">
        <v>2359</v>
      </c>
      <c r="C51" s="130">
        <v>1116.2228099999995</v>
      </c>
      <c r="D51" s="143">
        <v>45485</v>
      </c>
    </row>
    <row r="52" spans="2:4">
      <c r="B52" s="103" t="s">
        <v>2084</v>
      </c>
      <c r="C52" s="130">
        <v>2110.50401485882</v>
      </c>
      <c r="D52" s="143">
        <v>45777</v>
      </c>
    </row>
    <row r="53" spans="2:4">
      <c r="B53" s="103" t="s">
        <v>2085</v>
      </c>
      <c r="C53" s="130">
        <v>51.380773865572024</v>
      </c>
      <c r="D53" s="143">
        <v>46734</v>
      </c>
    </row>
    <row r="54" spans="2:4">
      <c r="B54" s="103" t="s">
        <v>2429</v>
      </c>
      <c r="C54" s="130">
        <v>10946.551460000001</v>
      </c>
      <c r="D54" s="143">
        <v>44819</v>
      </c>
    </row>
    <row r="55" spans="2:4">
      <c r="B55" s="103" t="s">
        <v>2382</v>
      </c>
      <c r="C55" s="130">
        <v>1869.1366636552598</v>
      </c>
      <c r="D55" s="143">
        <v>47178</v>
      </c>
    </row>
    <row r="56" spans="2:4">
      <c r="B56" s="103" t="s">
        <v>2087</v>
      </c>
      <c r="C56" s="130">
        <v>37.541630000000012</v>
      </c>
      <c r="D56" s="143">
        <v>46201</v>
      </c>
    </row>
    <row r="57" spans="2:4">
      <c r="B57" s="103" t="s">
        <v>2088</v>
      </c>
      <c r="C57" s="130">
        <v>85.800940000000011</v>
      </c>
      <c r="D57" s="143">
        <v>47363</v>
      </c>
    </row>
    <row r="58" spans="2:4">
      <c r="B58" s="103" t="s">
        <v>2383</v>
      </c>
      <c r="C58" s="130">
        <v>264.84728000000007</v>
      </c>
      <c r="D58" s="143">
        <v>45047</v>
      </c>
    </row>
    <row r="59" spans="2:4">
      <c r="B59" s="103" t="s">
        <v>2360</v>
      </c>
      <c r="C59" s="130">
        <v>1072.4278299999999</v>
      </c>
      <c r="D59" s="143">
        <v>45710</v>
      </c>
    </row>
    <row r="60" spans="2:4">
      <c r="B60" s="103" t="s">
        <v>2361</v>
      </c>
      <c r="C60" s="130">
        <v>5489.6545199999991</v>
      </c>
      <c r="D60" s="143">
        <v>46573</v>
      </c>
    </row>
    <row r="61" spans="2:4">
      <c r="B61" s="103" t="s">
        <v>2090</v>
      </c>
      <c r="C61" s="130">
        <v>1564.8553999999999</v>
      </c>
      <c r="D61" s="143">
        <v>47255</v>
      </c>
    </row>
    <row r="62" spans="2:4">
      <c r="B62" s="103" t="s">
        <v>2384</v>
      </c>
      <c r="C62" s="130">
        <v>117.47240000000001</v>
      </c>
      <c r="D62" s="143">
        <v>46734</v>
      </c>
    </row>
    <row r="63" spans="2:4">
      <c r="B63" s="103" t="s">
        <v>2362</v>
      </c>
      <c r="C63" s="130">
        <v>12290.16214</v>
      </c>
      <c r="D63" s="143">
        <v>46572</v>
      </c>
    </row>
    <row r="64" spans="2:4">
      <c r="B64" s="103" t="s">
        <v>2363</v>
      </c>
      <c r="C64" s="130">
        <v>2374.7805499999999</v>
      </c>
      <c r="D64" s="143">
        <v>46524</v>
      </c>
    </row>
    <row r="65" spans="2:4">
      <c r="B65" s="103" t="s">
        <v>2095</v>
      </c>
      <c r="C65" s="130">
        <v>2863.146381325922</v>
      </c>
      <c r="D65" s="143">
        <v>46844</v>
      </c>
    </row>
    <row r="66" spans="2:4">
      <c r="B66" s="103" t="s">
        <v>2385</v>
      </c>
      <c r="C66" s="130">
        <v>174.53717264568135</v>
      </c>
      <c r="D66" s="143">
        <v>46201</v>
      </c>
    </row>
    <row r="67" spans="2:4">
      <c r="B67" s="103" t="s">
        <v>2097</v>
      </c>
      <c r="C67" s="130">
        <v>2859.3921022875261</v>
      </c>
      <c r="D67" s="143">
        <v>45869</v>
      </c>
    </row>
    <row r="68" spans="2:4">
      <c r="B68" s="103" t="s">
        <v>2430</v>
      </c>
      <c r="C68" s="130">
        <v>1487.1511599999999</v>
      </c>
      <c r="D68" s="143">
        <v>44256</v>
      </c>
    </row>
    <row r="69" spans="2:4">
      <c r="B69" s="103" t="s">
        <v>2099</v>
      </c>
      <c r="C69" s="130">
        <v>494.8492</v>
      </c>
      <c r="D69" s="143">
        <v>47992</v>
      </c>
    </row>
    <row r="70" spans="2:4">
      <c r="B70" s="103" t="s">
        <v>2100</v>
      </c>
      <c r="C70" s="130">
        <v>60.595219999999998</v>
      </c>
      <c r="D70" s="143">
        <v>47212</v>
      </c>
    </row>
    <row r="71" spans="2:4">
      <c r="B71" s="103" t="s">
        <v>2386</v>
      </c>
      <c r="C71" s="130">
        <v>2314.1056459944421</v>
      </c>
      <c r="D71" s="143">
        <v>44044</v>
      </c>
    </row>
    <row r="72" spans="2:4">
      <c r="B72" s="103" t="s">
        <v>2387</v>
      </c>
      <c r="C72" s="130">
        <v>8.6916946175637015</v>
      </c>
      <c r="D72" s="143">
        <v>46722</v>
      </c>
    </row>
    <row r="73" spans="2:4">
      <c r="B73" s="103" t="s">
        <v>2364</v>
      </c>
      <c r="C73" s="130">
        <v>4596.0624134670261</v>
      </c>
      <c r="D73" s="143">
        <v>46794</v>
      </c>
    </row>
    <row r="74" spans="2:4">
      <c r="B74" s="103" t="s">
        <v>2388</v>
      </c>
      <c r="C74" s="130">
        <v>247.14186458963292</v>
      </c>
      <c r="D74" s="143">
        <v>48213</v>
      </c>
    </row>
    <row r="75" spans="2:4">
      <c r="B75" s="103" t="s">
        <v>2065</v>
      </c>
      <c r="C75" s="130">
        <v>15.265379999999993</v>
      </c>
      <c r="D75" s="143">
        <v>45939</v>
      </c>
    </row>
    <row r="76" spans="2:4">
      <c r="B76" s="103" t="s">
        <v>2365</v>
      </c>
      <c r="C76" s="130">
        <v>19661.536856901774</v>
      </c>
      <c r="D76" s="143">
        <v>46539</v>
      </c>
    </row>
    <row r="77" spans="2:4">
      <c r="B77" s="103" t="s">
        <v>2389</v>
      </c>
      <c r="C77" s="130">
        <v>103.56312</v>
      </c>
      <c r="D77" s="143">
        <v>46827</v>
      </c>
    </row>
    <row r="78" spans="2:4">
      <c r="B78" s="103" t="s">
        <v>2390</v>
      </c>
      <c r="C78" s="130">
        <v>1335.3162392436748</v>
      </c>
      <c r="D78" s="143">
        <v>48723</v>
      </c>
    </row>
    <row r="79" spans="2:4">
      <c r="B79" s="103" t="s">
        <v>2391</v>
      </c>
      <c r="C79" s="130">
        <v>23.383305376837974</v>
      </c>
      <c r="D79" s="143">
        <v>47031</v>
      </c>
    </row>
    <row r="80" spans="2:4">
      <c r="B80" s="103" t="s">
        <v>2392</v>
      </c>
      <c r="C80" s="130">
        <v>1532.4990122875261</v>
      </c>
      <c r="D80" s="143">
        <v>45869</v>
      </c>
    </row>
    <row r="81" spans="2:4">
      <c r="B81" s="103" t="s">
        <v>2108</v>
      </c>
      <c r="C81" s="130">
        <v>2993.5493228990194</v>
      </c>
      <c r="D81" s="143">
        <v>47107</v>
      </c>
    </row>
    <row r="82" spans="2:4">
      <c r="B82" s="103" t="s">
        <v>2109</v>
      </c>
      <c r="C82" s="130">
        <v>70.833529999999996</v>
      </c>
      <c r="D82" s="143">
        <v>46734</v>
      </c>
    </row>
    <row r="83" spans="2:4">
      <c r="B83" s="103" t="s">
        <v>2393</v>
      </c>
      <c r="C83" s="130">
        <v>2048.2494900000002</v>
      </c>
      <c r="D83" s="143">
        <v>46637</v>
      </c>
    </row>
    <row r="84" spans="2:4">
      <c r="B84" s="103" t="s">
        <v>2394</v>
      </c>
      <c r="C84" s="130">
        <v>1795.9385923597547</v>
      </c>
      <c r="D84" s="143">
        <v>48069</v>
      </c>
    </row>
    <row r="85" spans="2:4">
      <c r="B85" s="103" t="s">
        <v>2395</v>
      </c>
      <c r="C85" s="130">
        <v>784.58375000000001</v>
      </c>
      <c r="D85" s="143">
        <v>48214</v>
      </c>
    </row>
    <row r="86" spans="2:4">
      <c r="B86" s="103" t="s">
        <v>2396</v>
      </c>
      <c r="C86" s="130">
        <v>5.7786839209053786</v>
      </c>
      <c r="D86" s="143">
        <v>47102</v>
      </c>
    </row>
    <row r="87" spans="2:4">
      <c r="B87" s="103" t="s">
        <v>2111</v>
      </c>
      <c r="C87" s="130">
        <v>3446.9226200000003</v>
      </c>
      <c r="D87" s="143">
        <v>48004</v>
      </c>
    </row>
    <row r="88" spans="2:4">
      <c r="B88" s="103" t="s">
        <v>2397</v>
      </c>
      <c r="C88" s="130">
        <v>160.54435999999998</v>
      </c>
      <c r="D88" s="143">
        <v>46482</v>
      </c>
    </row>
    <row r="89" spans="2:4">
      <c r="B89" s="103" t="s">
        <v>2366</v>
      </c>
      <c r="C89" s="130">
        <v>6370.0587699999996</v>
      </c>
      <c r="D89" s="143">
        <v>46643</v>
      </c>
    </row>
    <row r="90" spans="2:4">
      <c r="B90" s="103"/>
      <c r="C90" s="103"/>
      <c r="D90" s="143"/>
    </row>
    <row r="91" spans="2:4">
      <c r="B91" s="103"/>
      <c r="C91" s="103"/>
      <c r="D91" s="14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  <row r="110" spans="2:4">
      <c r="B110" s="103"/>
      <c r="C110" s="103"/>
      <c r="D110" s="103"/>
    </row>
    <row r="111" spans="2:4">
      <c r="B111" s="103"/>
      <c r="C111" s="103"/>
      <c r="D111" s="103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AH30:XFD31 D1:XFD29 D32:XFD1048576 D30:AF31 A1:A1048576 B1:B9 C5:C9 B10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U31" sqref="U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193</v>
      </c>
      <c r="C1" s="80" t="s" vm="1">
        <v>271</v>
      </c>
    </row>
    <row r="2" spans="2:18">
      <c r="B2" s="58" t="s">
        <v>192</v>
      </c>
      <c r="C2" s="80" t="s">
        <v>272</v>
      </c>
    </row>
    <row r="3" spans="2:18">
      <c r="B3" s="58" t="s">
        <v>194</v>
      </c>
      <c r="C3" s="80" t="s">
        <v>273</v>
      </c>
    </row>
    <row r="4" spans="2:18">
      <c r="B4" s="58" t="s">
        <v>195</v>
      </c>
      <c r="C4" s="80">
        <v>8801</v>
      </c>
    </row>
    <row r="6" spans="2:18" ht="26.25" customHeight="1">
      <c r="B6" s="164" t="s">
        <v>233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8" s="3" customFormat="1" ht="78.75">
      <c r="B7" s="23" t="s">
        <v>129</v>
      </c>
      <c r="C7" s="31" t="s">
        <v>49</v>
      </c>
      <c r="D7" s="31" t="s">
        <v>70</v>
      </c>
      <c r="E7" s="31" t="s">
        <v>15</v>
      </c>
      <c r="F7" s="31" t="s">
        <v>71</v>
      </c>
      <c r="G7" s="31" t="s">
        <v>114</v>
      </c>
      <c r="H7" s="31" t="s">
        <v>18</v>
      </c>
      <c r="I7" s="31" t="s">
        <v>113</v>
      </c>
      <c r="J7" s="31" t="s">
        <v>17</v>
      </c>
      <c r="K7" s="31" t="s">
        <v>231</v>
      </c>
      <c r="L7" s="31" t="s">
        <v>259</v>
      </c>
      <c r="M7" s="31" t="s">
        <v>232</v>
      </c>
      <c r="N7" s="31" t="s">
        <v>64</v>
      </c>
      <c r="O7" s="31" t="s">
        <v>196</v>
      </c>
      <c r="P7" s="32" t="s">
        <v>198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261</v>
      </c>
      <c r="M8" s="33" t="s">
        <v>257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270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260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B1" sqref="B1:L104857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193</v>
      </c>
      <c r="C1" s="80" t="s" vm="1">
        <v>271</v>
      </c>
    </row>
    <row r="2" spans="2:13">
      <c r="B2" s="58" t="s">
        <v>192</v>
      </c>
      <c r="C2" s="80" t="s">
        <v>272</v>
      </c>
    </row>
    <row r="3" spans="2:13">
      <c r="B3" s="58" t="s">
        <v>194</v>
      </c>
      <c r="C3" s="80" t="s">
        <v>273</v>
      </c>
    </row>
    <row r="4" spans="2:13">
      <c r="B4" s="58" t="s">
        <v>195</v>
      </c>
      <c r="C4" s="80">
        <v>8801</v>
      </c>
    </row>
    <row r="6" spans="2:13" ht="26.25" customHeight="1">
      <c r="B6" s="153" t="s">
        <v>222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2:13" s="3" customFormat="1" ht="63">
      <c r="B7" s="13" t="s">
        <v>128</v>
      </c>
      <c r="C7" s="14" t="s">
        <v>49</v>
      </c>
      <c r="D7" s="14" t="s">
        <v>130</v>
      </c>
      <c r="E7" s="14" t="s">
        <v>15</v>
      </c>
      <c r="F7" s="14" t="s">
        <v>71</v>
      </c>
      <c r="G7" s="14" t="s">
        <v>113</v>
      </c>
      <c r="H7" s="14" t="s">
        <v>17</v>
      </c>
      <c r="I7" s="14" t="s">
        <v>19</v>
      </c>
      <c r="J7" s="14" t="s">
        <v>67</v>
      </c>
      <c r="K7" s="14" t="s">
        <v>196</v>
      </c>
      <c r="L7" s="14" t="s">
        <v>197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257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81" t="s">
        <v>48</v>
      </c>
      <c r="C10" s="82"/>
      <c r="D10" s="82"/>
      <c r="E10" s="82"/>
      <c r="F10" s="82"/>
      <c r="G10" s="82"/>
      <c r="H10" s="82"/>
      <c r="I10" s="82"/>
      <c r="J10" s="90">
        <f>J11+J47</f>
        <v>798939.18041763001</v>
      </c>
      <c r="K10" s="91">
        <f>J10/$J$10</f>
        <v>1</v>
      </c>
      <c r="L10" s="91">
        <f>J10/'[5]סכום נכסי הקרן'!$C$42</f>
        <v>0.11774659380875518</v>
      </c>
    </row>
    <row r="11" spans="2:13">
      <c r="B11" s="83" t="s">
        <v>248</v>
      </c>
      <c r="C11" s="84"/>
      <c r="D11" s="84"/>
      <c r="E11" s="84"/>
      <c r="F11" s="84"/>
      <c r="G11" s="84"/>
      <c r="H11" s="84"/>
      <c r="I11" s="84"/>
      <c r="J11" s="93">
        <f>J12+J19</f>
        <v>743986.492348784</v>
      </c>
      <c r="K11" s="94">
        <f t="shared" ref="K11:K17" si="0">J11/$J$10</f>
        <v>0.93121793320973378</v>
      </c>
      <c r="L11" s="94">
        <f>J11/'[5]סכום נכסי הקרן'!$C$42</f>
        <v>0.10964773972907503</v>
      </c>
    </row>
    <row r="12" spans="2:13">
      <c r="B12" s="104" t="s">
        <v>45</v>
      </c>
      <c r="C12" s="84"/>
      <c r="D12" s="84"/>
      <c r="E12" s="84"/>
      <c r="F12" s="84"/>
      <c r="G12" s="84"/>
      <c r="H12" s="84"/>
      <c r="I12" s="84"/>
      <c r="J12" s="93">
        <f>SUM(J13:J17)</f>
        <v>611902.161113824</v>
      </c>
      <c r="K12" s="94">
        <f t="shared" si="0"/>
        <v>0.76589329464849121</v>
      </c>
      <c r="L12" s="94">
        <f>J12/'[5]סכום נכסי הקרן'!$C$42</f>
        <v>9.0181326665825151E-2</v>
      </c>
    </row>
    <row r="13" spans="2:13">
      <c r="B13" s="89" t="s">
        <v>2237</v>
      </c>
      <c r="C13" s="86" t="s">
        <v>2238</v>
      </c>
      <c r="D13" s="86">
        <v>11</v>
      </c>
      <c r="E13" s="86" t="s">
        <v>362</v>
      </c>
      <c r="F13" s="86" t="s">
        <v>363</v>
      </c>
      <c r="G13" s="99" t="s">
        <v>178</v>
      </c>
      <c r="H13" s="100">
        <v>0</v>
      </c>
      <c r="I13" s="100">
        <v>0</v>
      </c>
      <c r="J13" s="96">
        <v>383.48332964700001</v>
      </c>
      <c r="K13" s="97">
        <f t="shared" si="0"/>
        <v>4.7999064139843725E-4</v>
      </c>
      <c r="L13" s="97">
        <f>J13/'[5]סכום נכסי הקרן'!$C$42</f>
        <v>5.6517263084745661E-5</v>
      </c>
    </row>
    <row r="14" spans="2:13">
      <c r="B14" s="89" t="s">
        <v>2239</v>
      </c>
      <c r="C14" s="86" t="s">
        <v>2240</v>
      </c>
      <c r="D14" s="86">
        <v>12</v>
      </c>
      <c r="E14" s="86" t="s">
        <v>362</v>
      </c>
      <c r="F14" s="86" t="s">
        <v>363</v>
      </c>
      <c r="G14" s="99" t="s">
        <v>178</v>
      </c>
      <c r="H14" s="100">
        <v>0</v>
      </c>
      <c r="I14" s="100">
        <v>0</v>
      </c>
      <c r="J14" s="96">
        <v>6750.9874720529997</v>
      </c>
      <c r="K14" s="97">
        <f t="shared" si="0"/>
        <v>8.4499391662379748E-3</v>
      </c>
      <c r="L14" s="97">
        <f>J14/'[5]סכום נכסי הקרן'!$C$42</f>
        <v>9.9495155471571433E-4</v>
      </c>
    </row>
    <row r="15" spans="2:13">
      <c r="B15" s="89" t="s">
        <v>2241</v>
      </c>
      <c r="C15" s="86" t="s">
        <v>2242</v>
      </c>
      <c r="D15" s="86">
        <v>10</v>
      </c>
      <c r="E15" s="86" t="s">
        <v>362</v>
      </c>
      <c r="F15" s="86" t="s">
        <v>363</v>
      </c>
      <c r="G15" s="99" t="s">
        <v>178</v>
      </c>
      <c r="H15" s="100">
        <v>0</v>
      </c>
      <c r="I15" s="100">
        <v>0</v>
      </c>
      <c r="J15" s="96">
        <v>521451.7255099999</v>
      </c>
      <c r="K15" s="97">
        <f t="shared" si="0"/>
        <v>0.65268012671179942</v>
      </c>
      <c r="L15" s="97">
        <f>J15/'[5]סכום נכסי הקרן'!$C$42</f>
        <v>7.685086176698111E-2</v>
      </c>
    </row>
    <row r="16" spans="2:13">
      <c r="B16" s="89" t="s">
        <v>2241</v>
      </c>
      <c r="C16" s="86" t="s">
        <v>2243</v>
      </c>
      <c r="D16" s="86">
        <v>10</v>
      </c>
      <c r="E16" s="86" t="s">
        <v>362</v>
      </c>
      <c r="F16" s="86" t="s">
        <v>363</v>
      </c>
      <c r="G16" s="99" t="s">
        <v>178</v>
      </c>
      <c r="H16" s="100">
        <v>0</v>
      </c>
      <c r="I16" s="100">
        <v>0</v>
      </c>
      <c r="J16" s="96">
        <v>76977.29063944699</v>
      </c>
      <c r="K16" s="97">
        <f t="shared" si="0"/>
        <v>9.6349374928900847E-2</v>
      </c>
      <c r="L16" s="97">
        <f>J16/'[5]סכום נכסי הקרן'!$C$42</f>
        <v>1.1344810713480749E-2</v>
      </c>
    </row>
    <row r="17" spans="2:12">
      <c r="B17" s="89" t="s">
        <v>2244</v>
      </c>
      <c r="C17" s="86" t="s">
        <v>2245</v>
      </c>
      <c r="D17" s="86">
        <v>20</v>
      </c>
      <c r="E17" s="86" t="s">
        <v>362</v>
      </c>
      <c r="F17" s="86" t="s">
        <v>363</v>
      </c>
      <c r="G17" s="99" t="s">
        <v>178</v>
      </c>
      <c r="H17" s="100">
        <v>0</v>
      </c>
      <c r="I17" s="100">
        <v>0</v>
      </c>
      <c r="J17" s="96">
        <v>6338.674162676999</v>
      </c>
      <c r="K17" s="97">
        <f t="shared" si="0"/>
        <v>7.93386320015446E-3</v>
      </c>
      <c r="L17" s="97">
        <f>J17/'[5]סכום נכסי הקרן'!$C$42</f>
        <v>9.3418536756281767E-4</v>
      </c>
    </row>
    <row r="18" spans="2:12">
      <c r="B18" s="85"/>
      <c r="C18" s="86"/>
      <c r="D18" s="86"/>
      <c r="E18" s="86"/>
      <c r="F18" s="86"/>
      <c r="G18" s="86"/>
      <c r="H18" s="86"/>
      <c r="I18" s="86"/>
      <c r="J18" s="86"/>
      <c r="K18" s="97"/>
      <c r="L18" s="86"/>
    </row>
    <row r="19" spans="2:12">
      <c r="B19" s="104" t="s">
        <v>46</v>
      </c>
      <c r="C19" s="84"/>
      <c r="D19" s="84"/>
      <c r="E19" s="84"/>
      <c r="F19" s="84"/>
      <c r="G19" s="84"/>
      <c r="H19" s="84"/>
      <c r="I19" s="84"/>
      <c r="J19" s="93">
        <f>SUM(J20:J45)</f>
        <v>132084.33123496</v>
      </c>
      <c r="K19" s="94">
        <f t="shared" ref="K19:K50" si="1">J19/$J$10</f>
        <v>0.16532463856124252</v>
      </c>
      <c r="L19" s="94">
        <f>J19/'[5]סכום נכסי הקרן'!$C$42</f>
        <v>1.9466413063249886E-2</v>
      </c>
    </row>
    <row r="20" spans="2:12">
      <c r="B20" s="89" t="s">
        <v>2239</v>
      </c>
      <c r="C20" s="86" t="s">
        <v>2246</v>
      </c>
      <c r="D20" s="86">
        <v>12</v>
      </c>
      <c r="E20" s="86" t="s">
        <v>362</v>
      </c>
      <c r="F20" s="86" t="s">
        <v>363</v>
      </c>
      <c r="G20" s="99" t="s">
        <v>177</v>
      </c>
      <c r="H20" s="100">
        <v>0</v>
      </c>
      <c r="I20" s="100">
        <v>0</v>
      </c>
      <c r="J20" s="96">
        <v>8053.121656809999</v>
      </c>
      <c r="K20" s="97">
        <f t="shared" si="1"/>
        <v>1.0079768090232331E-2</v>
      </c>
      <c r="L20" s="97">
        <f>J20/'[5]סכום נכסי הקרן'!$C$42</f>
        <v>1.1868583590070383E-3</v>
      </c>
    </row>
    <row r="21" spans="2:12">
      <c r="B21" s="89" t="s">
        <v>2239</v>
      </c>
      <c r="C21" s="86" t="s">
        <v>2247</v>
      </c>
      <c r="D21" s="86">
        <v>12</v>
      </c>
      <c r="E21" s="86" t="s">
        <v>362</v>
      </c>
      <c r="F21" s="86" t="s">
        <v>363</v>
      </c>
      <c r="G21" s="99" t="s">
        <v>187</v>
      </c>
      <c r="H21" s="100">
        <v>0</v>
      </c>
      <c r="I21" s="100">
        <v>0</v>
      </c>
      <c r="J21" s="96">
        <v>74.429439314999982</v>
      </c>
      <c r="K21" s="97">
        <f t="shared" si="1"/>
        <v>9.3160332024389437E-5</v>
      </c>
      <c r="L21" s="97">
        <f>J21/'[5]סכום נכסי הקרן'!$C$42</f>
        <v>1.096931177396455E-5</v>
      </c>
    </row>
    <row r="22" spans="2:12">
      <c r="B22" s="89" t="s">
        <v>2239</v>
      </c>
      <c r="C22" s="86" t="s">
        <v>2248</v>
      </c>
      <c r="D22" s="86">
        <v>12</v>
      </c>
      <c r="E22" s="86" t="s">
        <v>362</v>
      </c>
      <c r="F22" s="86" t="s">
        <v>363</v>
      </c>
      <c r="G22" s="99" t="s">
        <v>180</v>
      </c>
      <c r="H22" s="100">
        <v>0</v>
      </c>
      <c r="I22" s="100">
        <v>0</v>
      </c>
      <c r="J22" s="96">
        <v>3.0926904</v>
      </c>
      <c r="K22" s="97">
        <f t="shared" si="1"/>
        <v>3.8709960354971651E-6</v>
      </c>
      <c r="L22" s="97">
        <f>J22/'[5]סכום נכסי הקרן'!$C$42</f>
        <v>4.5579659782698636E-7</v>
      </c>
    </row>
    <row r="23" spans="2:12">
      <c r="B23" s="89" t="s">
        <v>2239</v>
      </c>
      <c r="C23" s="86" t="s">
        <v>2249</v>
      </c>
      <c r="D23" s="86">
        <v>12</v>
      </c>
      <c r="E23" s="86" t="s">
        <v>362</v>
      </c>
      <c r="F23" s="86" t="s">
        <v>363</v>
      </c>
      <c r="G23" s="99" t="s">
        <v>179</v>
      </c>
      <c r="H23" s="100">
        <v>0</v>
      </c>
      <c r="I23" s="100">
        <v>0</v>
      </c>
      <c r="J23" s="96">
        <v>2091.405402508</v>
      </c>
      <c r="K23" s="97">
        <f t="shared" si="1"/>
        <v>2.6177279244394528E-3</v>
      </c>
      <c r="L23" s="97">
        <f>J23/'[5]סכום נכסי הקרן'!$C$42</f>
        <v>3.0822854662080799E-4</v>
      </c>
    </row>
    <row r="24" spans="2:12">
      <c r="B24" s="89" t="s">
        <v>2241</v>
      </c>
      <c r="C24" s="86" t="s">
        <v>2250</v>
      </c>
      <c r="D24" s="86">
        <v>10</v>
      </c>
      <c r="E24" s="86" t="s">
        <v>362</v>
      </c>
      <c r="F24" s="86" t="s">
        <v>363</v>
      </c>
      <c r="G24" s="99" t="s">
        <v>1614</v>
      </c>
      <c r="H24" s="100">
        <v>0</v>
      </c>
      <c r="I24" s="100">
        <v>0</v>
      </c>
      <c r="J24" s="96">
        <v>3.909605843</v>
      </c>
      <c r="K24" s="97">
        <f t="shared" si="1"/>
        <v>4.8934961994933443E-6</v>
      </c>
      <c r="L24" s="97">
        <f>J24/'[5]סכום נכסי הקרן'!$C$42</f>
        <v>5.7619250930643007E-7</v>
      </c>
    </row>
    <row r="25" spans="2:12">
      <c r="B25" s="89" t="s">
        <v>2241</v>
      </c>
      <c r="C25" s="86" t="s">
        <v>2251</v>
      </c>
      <c r="D25" s="86">
        <v>10</v>
      </c>
      <c r="E25" s="86" t="s">
        <v>362</v>
      </c>
      <c r="F25" s="86" t="s">
        <v>363</v>
      </c>
      <c r="G25" s="99" t="s">
        <v>185</v>
      </c>
      <c r="H25" s="100">
        <v>0</v>
      </c>
      <c r="I25" s="100">
        <v>0</v>
      </c>
      <c r="J25" s="96">
        <v>0.28999999999999998</v>
      </c>
      <c r="K25" s="97">
        <f t="shared" si="1"/>
        <v>3.6298132211817186E-7</v>
      </c>
      <c r="L25" s="97">
        <f>J25/'[5]סכום נכסי הקרן'!$C$42</f>
        <v>4.2739814295613305E-8</v>
      </c>
    </row>
    <row r="26" spans="2:12">
      <c r="B26" s="89" t="s">
        <v>2241</v>
      </c>
      <c r="C26" s="86" t="s">
        <v>2252</v>
      </c>
      <c r="D26" s="86">
        <v>10</v>
      </c>
      <c r="E26" s="86" t="s">
        <v>362</v>
      </c>
      <c r="F26" s="86" t="s">
        <v>363</v>
      </c>
      <c r="G26" s="99" t="s">
        <v>179</v>
      </c>
      <c r="H26" s="100">
        <v>0</v>
      </c>
      <c r="I26" s="100">
        <v>0</v>
      </c>
      <c r="J26" s="96">
        <v>611.29999999999995</v>
      </c>
      <c r="K26" s="97">
        <f t="shared" si="1"/>
        <v>7.6513959383047749E-4</v>
      </c>
      <c r="L26" s="97">
        <f>J26/'[5]סכום נכסי הקרן'!$C$42</f>
        <v>9.0092580961753156E-5</v>
      </c>
    </row>
    <row r="27" spans="2:12">
      <c r="B27" s="89" t="s">
        <v>2241</v>
      </c>
      <c r="C27" s="86" t="s">
        <v>2253</v>
      </c>
      <c r="D27" s="86">
        <v>10</v>
      </c>
      <c r="E27" s="86" t="s">
        <v>362</v>
      </c>
      <c r="F27" s="86" t="s">
        <v>363</v>
      </c>
      <c r="G27" s="99" t="s">
        <v>181</v>
      </c>
      <c r="H27" s="100">
        <v>0</v>
      </c>
      <c r="I27" s="100">
        <v>0</v>
      </c>
      <c r="J27" s="96">
        <v>27.501277276999996</v>
      </c>
      <c r="K27" s="97">
        <f t="shared" si="1"/>
        <v>3.4422241330841023E-5</v>
      </c>
      <c r="L27" s="97">
        <f>J27/'[5]סכום נכסי הקרן'!$C$42</f>
        <v>4.0531016679694822E-6</v>
      </c>
    </row>
    <row r="28" spans="2:12">
      <c r="B28" s="89" t="s">
        <v>2241</v>
      </c>
      <c r="C28" s="86" t="s">
        <v>2254</v>
      </c>
      <c r="D28" s="86">
        <v>10</v>
      </c>
      <c r="E28" s="86" t="s">
        <v>362</v>
      </c>
      <c r="F28" s="86" t="s">
        <v>363</v>
      </c>
      <c r="G28" s="99" t="s">
        <v>179</v>
      </c>
      <c r="H28" s="100">
        <v>0</v>
      </c>
      <c r="I28" s="100">
        <v>0</v>
      </c>
      <c r="J28" s="96">
        <v>7730.7383896209985</v>
      </c>
      <c r="K28" s="97">
        <f t="shared" si="1"/>
        <v>9.6762539366011622E-3</v>
      </c>
      <c r="L28" s="97">
        <f>J28/'[5]סכום נכסי הקרן'!$C$42</f>
        <v>1.1393459418633455E-3</v>
      </c>
    </row>
    <row r="29" spans="2:12">
      <c r="B29" s="89" t="s">
        <v>2241</v>
      </c>
      <c r="C29" s="86" t="s">
        <v>2255</v>
      </c>
      <c r="D29" s="86">
        <v>10</v>
      </c>
      <c r="E29" s="86" t="s">
        <v>362</v>
      </c>
      <c r="F29" s="86" t="s">
        <v>363</v>
      </c>
      <c r="G29" s="99" t="s">
        <v>184</v>
      </c>
      <c r="H29" s="100">
        <v>0</v>
      </c>
      <c r="I29" s="100">
        <v>0</v>
      </c>
      <c r="J29" s="96">
        <v>2047.3017507029997</v>
      </c>
      <c r="K29" s="97">
        <f t="shared" si="1"/>
        <v>2.5625251594655956E-3</v>
      </c>
      <c r="L29" s="97">
        <f>J29/'[5]סכום נכסי הקרן'!$C$42</f>
        <v>3.0172860907631111E-4</v>
      </c>
    </row>
    <row r="30" spans="2:12">
      <c r="B30" s="89" t="s">
        <v>2241</v>
      </c>
      <c r="C30" s="86" t="s">
        <v>2256</v>
      </c>
      <c r="D30" s="86">
        <v>10</v>
      </c>
      <c r="E30" s="86" t="s">
        <v>362</v>
      </c>
      <c r="F30" s="86" t="s">
        <v>363</v>
      </c>
      <c r="G30" s="99" t="s">
        <v>180</v>
      </c>
      <c r="H30" s="100">
        <v>0</v>
      </c>
      <c r="I30" s="100">
        <v>0</v>
      </c>
      <c r="J30" s="96">
        <v>4928.4588621189987</v>
      </c>
      <c r="K30" s="97">
        <f t="shared" si="1"/>
        <v>6.1687534957826726E-3</v>
      </c>
      <c r="L30" s="97">
        <f>J30/'[5]סכום נכסי הקרן'!$C$42</f>
        <v>7.2634971217426102E-4</v>
      </c>
    </row>
    <row r="31" spans="2:12">
      <c r="B31" s="89" t="s">
        <v>2241</v>
      </c>
      <c r="C31" s="86" t="s">
        <v>2257</v>
      </c>
      <c r="D31" s="86">
        <v>10</v>
      </c>
      <c r="E31" s="86" t="s">
        <v>362</v>
      </c>
      <c r="F31" s="86" t="s">
        <v>363</v>
      </c>
      <c r="G31" s="99" t="s">
        <v>187</v>
      </c>
      <c r="H31" s="100">
        <v>0</v>
      </c>
      <c r="I31" s="100">
        <v>0</v>
      </c>
      <c r="J31" s="96">
        <v>6051.3492102879991</v>
      </c>
      <c r="K31" s="97">
        <f t="shared" si="1"/>
        <v>7.5742301274106666E-3</v>
      </c>
      <c r="L31" s="97">
        <f>J31/'[5]סכום נכסי הקרן'!$C$42</f>
        <v>8.9183979822625979E-4</v>
      </c>
    </row>
    <row r="32" spans="2:12">
      <c r="B32" s="89" t="s">
        <v>2241</v>
      </c>
      <c r="C32" s="86" t="s">
        <v>2258</v>
      </c>
      <c r="D32" s="86">
        <v>10</v>
      </c>
      <c r="E32" s="86" t="s">
        <v>362</v>
      </c>
      <c r="F32" s="86" t="s">
        <v>363</v>
      </c>
      <c r="G32" s="99" t="s">
        <v>177</v>
      </c>
      <c r="H32" s="100">
        <v>0</v>
      </c>
      <c r="I32" s="100">
        <v>0</v>
      </c>
      <c r="J32" s="96">
        <v>46037.8</v>
      </c>
      <c r="K32" s="97">
        <f t="shared" si="1"/>
        <v>5.7623660384179223E-2</v>
      </c>
      <c r="L32" s="97">
        <f>J32/'[5]סכום נכסי הקרן'!$C$42</f>
        <v>6.7849897330296092E-3</v>
      </c>
    </row>
    <row r="33" spans="2:12">
      <c r="B33" s="89" t="s">
        <v>2241</v>
      </c>
      <c r="C33" s="86" t="s">
        <v>2259</v>
      </c>
      <c r="D33" s="86">
        <v>10</v>
      </c>
      <c r="E33" s="86" t="s">
        <v>362</v>
      </c>
      <c r="F33" s="86" t="s">
        <v>363</v>
      </c>
      <c r="G33" s="99" t="s">
        <v>181</v>
      </c>
      <c r="H33" s="100">
        <v>0</v>
      </c>
      <c r="I33" s="100">
        <v>0</v>
      </c>
      <c r="J33" s="96">
        <v>1.7949999999999999</v>
      </c>
      <c r="K33" s="97">
        <f t="shared" si="1"/>
        <v>2.2467292179383397E-6</v>
      </c>
      <c r="L33" s="97">
        <f>J33/'[5]סכום נכסי הקרן'!$C$42</f>
        <v>2.645447126228479E-7</v>
      </c>
    </row>
    <row r="34" spans="2:12">
      <c r="B34" s="89" t="s">
        <v>2241</v>
      </c>
      <c r="C34" s="86" t="s">
        <v>2260</v>
      </c>
      <c r="D34" s="86">
        <v>10</v>
      </c>
      <c r="E34" s="86" t="s">
        <v>362</v>
      </c>
      <c r="F34" s="86" t="s">
        <v>363</v>
      </c>
      <c r="G34" s="99" t="s">
        <v>186</v>
      </c>
      <c r="H34" s="100">
        <v>0</v>
      </c>
      <c r="I34" s="100">
        <v>0</v>
      </c>
      <c r="J34" s="96">
        <v>5.396399999999999</v>
      </c>
      <c r="K34" s="97">
        <f t="shared" si="1"/>
        <v>6.7544565747534567E-6</v>
      </c>
      <c r="L34" s="97">
        <f>J34/'[5]סכום נכסי הקרן'!$C$42</f>
        <v>7.9531425470637113E-7</v>
      </c>
    </row>
    <row r="35" spans="2:12">
      <c r="B35" s="89" t="s">
        <v>2241</v>
      </c>
      <c r="C35" s="86" t="s">
        <v>2261</v>
      </c>
      <c r="D35" s="86">
        <v>10</v>
      </c>
      <c r="E35" s="86" t="s">
        <v>362</v>
      </c>
      <c r="F35" s="86" t="s">
        <v>363</v>
      </c>
      <c r="G35" s="99" t="s">
        <v>180</v>
      </c>
      <c r="H35" s="100">
        <v>0</v>
      </c>
      <c r="I35" s="100">
        <v>0</v>
      </c>
      <c r="J35" s="96">
        <v>35.909999999999997</v>
      </c>
      <c r="K35" s="97">
        <f t="shared" si="1"/>
        <v>4.4947100956081211E-5</v>
      </c>
      <c r="L35" s="97">
        <f>J35/'[5]סכום נכסי הקרן'!$C$42</f>
        <v>5.2923680391568063E-6</v>
      </c>
    </row>
    <row r="36" spans="2:12">
      <c r="B36" s="89" t="s">
        <v>2241</v>
      </c>
      <c r="C36" s="86" t="s">
        <v>2262</v>
      </c>
      <c r="D36" s="86">
        <v>10</v>
      </c>
      <c r="E36" s="86" t="s">
        <v>362</v>
      </c>
      <c r="F36" s="86" t="s">
        <v>363</v>
      </c>
      <c r="G36" s="99" t="s">
        <v>177</v>
      </c>
      <c r="H36" s="100">
        <v>0</v>
      </c>
      <c r="I36" s="100">
        <v>0</v>
      </c>
      <c r="J36" s="96">
        <v>53082.95</v>
      </c>
      <c r="K36" s="97">
        <f t="shared" si="1"/>
        <v>6.6441790941147619E-2</v>
      </c>
      <c r="L36" s="97">
        <f>J36/'[5]סכום נכסי הקרן'!$C$42</f>
        <v>7.8232945698735387E-3</v>
      </c>
    </row>
    <row r="37" spans="2:12">
      <c r="B37" s="89" t="s">
        <v>2241</v>
      </c>
      <c r="C37" s="86" t="s">
        <v>2263</v>
      </c>
      <c r="D37" s="86">
        <v>10</v>
      </c>
      <c r="E37" s="86" t="s">
        <v>362</v>
      </c>
      <c r="F37" s="86" t="s">
        <v>363</v>
      </c>
      <c r="G37" s="99" t="s">
        <v>182</v>
      </c>
      <c r="H37" s="100">
        <v>0</v>
      </c>
      <c r="I37" s="100">
        <v>0</v>
      </c>
      <c r="J37" s="96">
        <v>4.6124666729999992</v>
      </c>
      <c r="K37" s="97">
        <f t="shared" si="1"/>
        <v>5.773238797212225E-6</v>
      </c>
      <c r="L37" s="97">
        <f>J37/'[5]סכום נכסי הקרן'!$C$42</f>
        <v>6.7977920361629427E-7</v>
      </c>
    </row>
    <row r="38" spans="2:12">
      <c r="B38" s="89" t="s">
        <v>2244</v>
      </c>
      <c r="C38" s="86" t="s">
        <v>2264</v>
      </c>
      <c r="D38" s="86">
        <v>20</v>
      </c>
      <c r="E38" s="86" t="s">
        <v>362</v>
      </c>
      <c r="F38" s="86" t="s">
        <v>363</v>
      </c>
      <c r="G38" s="99" t="s">
        <v>179</v>
      </c>
      <c r="H38" s="100">
        <v>0</v>
      </c>
      <c r="I38" s="100">
        <v>0</v>
      </c>
      <c r="J38" s="96">
        <v>0.83086964099999983</v>
      </c>
      <c r="K38" s="97">
        <f t="shared" si="1"/>
        <v>1.0399660717173474E-6</v>
      </c>
      <c r="L38" s="97">
        <f>J38/'[5]סכום נכסי הקרן'!$C$42</f>
        <v>1.2245246262138927E-7</v>
      </c>
    </row>
    <row r="39" spans="2:12">
      <c r="B39" s="89" t="s">
        <v>2244</v>
      </c>
      <c r="C39" s="86" t="s">
        <v>2265</v>
      </c>
      <c r="D39" s="86">
        <v>20</v>
      </c>
      <c r="E39" s="86" t="s">
        <v>362</v>
      </c>
      <c r="F39" s="86" t="s">
        <v>363</v>
      </c>
      <c r="G39" s="99" t="s">
        <v>187</v>
      </c>
      <c r="H39" s="100">
        <v>0</v>
      </c>
      <c r="I39" s="100">
        <v>0</v>
      </c>
      <c r="J39" s="96">
        <v>186.33660647799996</v>
      </c>
      <c r="K39" s="97">
        <f t="shared" si="1"/>
        <v>2.3323002682206187E-4</v>
      </c>
      <c r="L39" s="97">
        <f>J39/'[5]סכום נכסי הקרן'!$C$42</f>
        <v>2.7462041232222395E-5</v>
      </c>
    </row>
    <row r="40" spans="2:12">
      <c r="B40" s="89" t="s">
        <v>2244</v>
      </c>
      <c r="C40" s="86" t="s">
        <v>2266</v>
      </c>
      <c r="D40" s="86">
        <v>20</v>
      </c>
      <c r="E40" s="86" t="s">
        <v>362</v>
      </c>
      <c r="F40" s="86" t="s">
        <v>363</v>
      </c>
      <c r="G40" s="99" t="s">
        <v>181</v>
      </c>
      <c r="H40" s="100">
        <v>0</v>
      </c>
      <c r="I40" s="100">
        <v>0</v>
      </c>
      <c r="J40" s="96">
        <v>38.917419210999995</v>
      </c>
      <c r="K40" s="97">
        <f t="shared" si="1"/>
        <v>4.8711366478054895E-5</v>
      </c>
      <c r="L40" s="97">
        <f>J40/'[5]סכום נכסי הקרן'!$C$42</f>
        <v>5.7355974825609439E-6</v>
      </c>
    </row>
    <row r="41" spans="2:12">
      <c r="B41" s="89" t="s">
        <v>2244</v>
      </c>
      <c r="C41" s="86">
        <v>33820000</v>
      </c>
      <c r="D41" s="86">
        <v>20</v>
      </c>
      <c r="E41" s="86" t="s">
        <v>362</v>
      </c>
      <c r="F41" s="86" t="s">
        <v>363</v>
      </c>
      <c r="G41" s="99" t="s">
        <v>180</v>
      </c>
      <c r="H41" s="100">
        <v>0</v>
      </c>
      <c r="I41" s="100">
        <v>0</v>
      </c>
      <c r="J41" s="96">
        <v>147.94999999999999</v>
      </c>
      <c r="K41" s="97">
        <f t="shared" si="1"/>
        <v>1.8518305726683974E-4</v>
      </c>
      <c r="L41" s="97">
        <f>J41/'[5]סכום נכסי הקרן'!$C$42</f>
        <v>2.1804674224262029E-5</v>
      </c>
    </row>
    <row r="42" spans="2:12">
      <c r="B42" s="89" t="s">
        <v>2244</v>
      </c>
      <c r="C42" s="86" t="s">
        <v>2267</v>
      </c>
      <c r="D42" s="86">
        <v>20</v>
      </c>
      <c r="E42" s="86" t="s">
        <v>362</v>
      </c>
      <c r="F42" s="86" t="s">
        <v>363</v>
      </c>
      <c r="G42" s="99" t="s">
        <v>179</v>
      </c>
      <c r="H42" s="100">
        <v>0</v>
      </c>
      <c r="I42" s="100">
        <v>0</v>
      </c>
      <c r="J42" s="96">
        <v>0.13889602199999998</v>
      </c>
      <c r="K42" s="97">
        <f t="shared" si="1"/>
        <v>1.7385055759487822E-7</v>
      </c>
      <c r="L42" s="97">
        <f>J42/'[5]סכום נכסי הקרן'!$C$42</f>
        <v>2.0470310988549723E-8</v>
      </c>
    </row>
    <row r="43" spans="2:12">
      <c r="B43" s="89" t="s">
        <v>2244</v>
      </c>
      <c r="C43" s="86" t="s">
        <v>2268</v>
      </c>
      <c r="D43" s="86">
        <v>20</v>
      </c>
      <c r="E43" s="86" t="s">
        <v>362</v>
      </c>
      <c r="F43" s="86" t="s">
        <v>363</v>
      </c>
      <c r="G43" s="99" t="s">
        <v>177</v>
      </c>
      <c r="H43" s="100">
        <v>0</v>
      </c>
      <c r="I43" s="100">
        <v>0</v>
      </c>
      <c r="J43" s="96">
        <v>512.02205940899989</v>
      </c>
      <c r="K43" s="97">
        <f t="shared" si="1"/>
        <v>6.4087739337223429E-4</v>
      </c>
      <c r="L43" s="97">
        <f>J43/'[5]סכום נכסי הקרן'!$C$42</f>
        <v>7.5461130118614276E-5</v>
      </c>
    </row>
    <row r="44" spans="2:12">
      <c r="B44" s="89" t="s">
        <v>2237</v>
      </c>
      <c r="C44" s="86" t="s">
        <v>2269</v>
      </c>
      <c r="D44" s="86">
        <v>11</v>
      </c>
      <c r="E44" s="86" t="s">
        <v>362</v>
      </c>
      <c r="F44" s="86" t="s">
        <v>363</v>
      </c>
      <c r="G44" s="99" t="s">
        <v>179</v>
      </c>
      <c r="H44" s="100">
        <v>0</v>
      </c>
      <c r="I44" s="100">
        <v>0</v>
      </c>
      <c r="J44" s="96">
        <v>-2.4865301169999992</v>
      </c>
      <c r="K44" s="97">
        <f t="shared" si="1"/>
        <v>-3.1122896184665941E-6</v>
      </c>
      <c r="L44" s="97">
        <f>J44/'[5]סכום נכסי הקרן'!$C$42</f>
        <v>-3.664615015207917E-7</v>
      </c>
    </row>
    <row r="45" spans="2:12">
      <c r="B45" s="89" t="s">
        <v>2237</v>
      </c>
      <c r="C45" s="86" t="s">
        <v>2270</v>
      </c>
      <c r="D45" s="86">
        <v>11</v>
      </c>
      <c r="E45" s="86" t="s">
        <v>362</v>
      </c>
      <c r="F45" s="86" t="s">
        <v>363</v>
      </c>
      <c r="G45" s="99" t="s">
        <v>177</v>
      </c>
      <c r="H45" s="100">
        <v>0</v>
      </c>
      <c r="I45" s="100">
        <v>0</v>
      </c>
      <c r="J45" s="96">
        <v>409.2597627589999</v>
      </c>
      <c r="K45" s="97">
        <f t="shared" si="1"/>
        <v>5.1225396474493504E-4</v>
      </c>
      <c r="L45" s="97">
        <f>J45/'[5]סכום נכסי הקרן'!$C$42</f>
        <v>6.0316159513746263E-5</v>
      </c>
    </row>
    <row r="46" spans="2:12">
      <c r="B46" s="85"/>
      <c r="C46" s="86"/>
      <c r="D46" s="86"/>
      <c r="E46" s="86"/>
      <c r="F46" s="86"/>
      <c r="G46" s="86"/>
      <c r="H46" s="86"/>
      <c r="I46" s="86"/>
      <c r="J46" s="86"/>
      <c r="K46" s="97"/>
      <c r="L46" s="86"/>
    </row>
    <row r="47" spans="2:12" s="102" customFormat="1">
      <c r="B47" s="83" t="s">
        <v>247</v>
      </c>
      <c r="C47" s="84"/>
      <c r="D47" s="84"/>
      <c r="E47" s="84"/>
      <c r="F47" s="84"/>
      <c r="G47" s="84"/>
      <c r="H47" s="84"/>
      <c r="I47" s="84"/>
      <c r="J47" s="93">
        <f>J48</f>
        <v>54952.688068845986</v>
      </c>
      <c r="K47" s="94">
        <f t="shared" si="1"/>
        <v>6.878206679026623E-2</v>
      </c>
      <c r="L47" s="94">
        <f>J47/'[5]סכום נכסי הקרן'!$C$42</f>
        <v>8.098854079680147E-3</v>
      </c>
    </row>
    <row r="48" spans="2:12">
      <c r="B48" s="125" t="s">
        <v>47</v>
      </c>
      <c r="C48" s="126"/>
      <c r="D48" s="126"/>
      <c r="E48" s="126"/>
      <c r="F48" s="126"/>
      <c r="G48" s="126"/>
      <c r="H48" s="100">
        <v>0</v>
      </c>
      <c r="I48" s="100">
        <v>0</v>
      </c>
      <c r="J48" s="127">
        <f>SUM(J49:J50)</f>
        <v>54952.688068845986</v>
      </c>
      <c r="K48" s="128">
        <f t="shared" si="1"/>
        <v>6.878206679026623E-2</v>
      </c>
      <c r="L48" s="128">
        <f>J48/'[5]סכום נכסי הקרן'!$C$42</f>
        <v>8.098854079680147E-3</v>
      </c>
    </row>
    <row r="49" spans="2:12">
      <c r="B49" s="89" t="s">
        <v>2271</v>
      </c>
      <c r="C49" s="86" t="s">
        <v>2272</v>
      </c>
      <c r="D49" s="86"/>
      <c r="E49" s="86" t="s">
        <v>276</v>
      </c>
      <c r="F49" s="86" t="s">
        <v>2273</v>
      </c>
      <c r="G49" s="99"/>
      <c r="H49" s="100">
        <v>0</v>
      </c>
      <c r="I49" s="100">
        <v>0</v>
      </c>
      <c r="J49" s="96">
        <v>59200.728068845987</v>
      </c>
      <c r="K49" s="97">
        <f t="shared" si="1"/>
        <v>7.4099167395820981E-2</v>
      </c>
      <c r="L49" s="97">
        <f>J49/'[5]סכום נכסי הקרן'!$C$42</f>
        <v>8.7249245649226887E-3</v>
      </c>
    </row>
    <row r="50" spans="2:12">
      <c r="B50" s="89" t="s">
        <v>2274</v>
      </c>
      <c r="C50" s="86" t="s">
        <v>2275</v>
      </c>
      <c r="D50" s="86"/>
      <c r="E50" s="86" t="s">
        <v>276</v>
      </c>
      <c r="F50" s="86" t="s">
        <v>2273</v>
      </c>
      <c r="G50" s="99"/>
      <c r="H50" s="100">
        <v>0</v>
      </c>
      <c r="I50" s="100">
        <v>0</v>
      </c>
      <c r="J50" s="96">
        <v>-4248.0399999999991</v>
      </c>
      <c r="K50" s="97">
        <f t="shared" si="1"/>
        <v>-5.3171006055547539E-3</v>
      </c>
      <c r="L50" s="97">
        <f>J50/'[5]סכום נכסי הקרן'!$C$42</f>
        <v>-6.2607048524254184E-4</v>
      </c>
    </row>
    <row r="51" spans="2:12">
      <c r="D51" s="1"/>
    </row>
    <row r="52" spans="2:12">
      <c r="D52" s="1"/>
    </row>
    <row r="53" spans="2:12">
      <c r="D53" s="1"/>
    </row>
    <row r="54" spans="2:12">
      <c r="B54" s="147" t="s">
        <v>270</v>
      </c>
      <c r="D54" s="1"/>
    </row>
    <row r="55" spans="2:12">
      <c r="B55" s="119"/>
      <c r="D55" s="1"/>
    </row>
    <row r="56" spans="2:12">
      <c r="D56" s="1"/>
    </row>
    <row r="57" spans="2:12">
      <c r="D57" s="1"/>
    </row>
    <row r="58" spans="2:12"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193</v>
      </c>
      <c r="C1" s="80" t="s" vm="1">
        <v>271</v>
      </c>
    </row>
    <row r="2" spans="2:18">
      <c r="B2" s="58" t="s">
        <v>192</v>
      </c>
      <c r="C2" s="80" t="s">
        <v>272</v>
      </c>
    </row>
    <row r="3" spans="2:18">
      <c r="B3" s="58" t="s">
        <v>194</v>
      </c>
      <c r="C3" s="80" t="s">
        <v>273</v>
      </c>
    </row>
    <row r="4" spans="2:18">
      <c r="B4" s="58" t="s">
        <v>195</v>
      </c>
      <c r="C4" s="80">
        <v>8801</v>
      </c>
    </row>
    <row r="6" spans="2:18" ht="26.25" customHeight="1">
      <c r="B6" s="164" t="s">
        <v>234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8" s="3" customFormat="1" ht="78.75">
      <c r="B7" s="23" t="s">
        <v>129</v>
      </c>
      <c r="C7" s="31" t="s">
        <v>49</v>
      </c>
      <c r="D7" s="31" t="s">
        <v>70</v>
      </c>
      <c r="E7" s="31" t="s">
        <v>15</v>
      </c>
      <c r="F7" s="31" t="s">
        <v>71</v>
      </c>
      <c r="G7" s="31" t="s">
        <v>114</v>
      </c>
      <c r="H7" s="31" t="s">
        <v>18</v>
      </c>
      <c r="I7" s="31" t="s">
        <v>113</v>
      </c>
      <c r="J7" s="31" t="s">
        <v>17</v>
      </c>
      <c r="K7" s="31" t="s">
        <v>231</v>
      </c>
      <c r="L7" s="31" t="s">
        <v>254</v>
      </c>
      <c r="M7" s="31" t="s">
        <v>232</v>
      </c>
      <c r="N7" s="31" t="s">
        <v>64</v>
      </c>
      <c r="O7" s="31" t="s">
        <v>196</v>
      </c>
      <c r="P7" s="32" t="s">
        <v>198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261</v>
      </c>
      <c r="M8" s="33" t="s">
        <v>257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270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260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L26" sqref="L2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193</v>
      </c>
      <c r="C1" s="80" t="s" vm="1">
        <v>271</v>
      </c>
    </row>
    <row r="2" spans="2:18">
      <c r="B2" s="58" t="s">
        <v>192</v>
      </c>
      <c r="C2" s="80" t="s">
        <v>272</v>
      </c>
    </row>
    <row r="3" spans="2:18">
      <c r="B3" s="58" t="s">
        <v>194</v>
      </c>
      <c r="C3" s="80" t="s">
        <v>273</v>
      </c>
    </row>
    <row r="4" spans="2:18">
      <c r="B4" s="58" t="s">
        <v>195</v>
      </c>
      <c r="C4" s="80">
        <v>8801</v>
      </c>
    </row>
    <row r="6" spans="2:18" ht="26.25" customHeight="1">
      <c r="B6" s="164" t="s">
        <v>236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8" s="3" customFormat="1" ht="78.75">
      <c r="B7" s="23" t="s">
        <v>129</v>
      </c>
      <c r="C7" s="31" t="s">
        <v>49</v>
      </c>
      <c r="D7" s="31" t="s">
        <v>70</v>
      </c>
      <c r="E7" s="31" t="s">
        <v>15</v>
      </c>
      <c r="F7" s="31" t="s">
        <v>71</v>
      </c>
      <c r="G7" s="31" t="s">
        <v>114</v>
      </c>
      <c r="H7" s="31" t="s">
        <v>18</v>
      </c>
      <c r="I7" s="31" t="s">
        <v>113</v>
      </c>
      <c r="J7" s="31" t="s">
        <v>17</v>
      </c>
      <c r="K7" s="31" t="s">
        <v>231</v>
      </c>
      <c r="L7" s="31" t="s">
        <v>254</v>
      </c>
      <c r="M7" s="31" t="s">
        <v>232</v>
      </c>
      <c r="N7" s="31" t="s">
        <v>64</v>
      </c>
      <c r="O7" s="31" t="s">
        <v>196</v>
      </c>
      <c r="P7" s="32" t="s">
        <v>198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261</v>
      </c>
      <c r="M8" s="33" t="s">
        <v>257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270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260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7" workbookViewId="0">
      <selection activeCell="N11" sqref="N11:N26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193</v>
      </c>
      <c r="C1" s="80" t="s" vm="1">
        <v>271</v>
      </c>
    </row>
    <row r="2" spans="2:53">
      <c r="B2" s="58" t="s">
        <v>192</v>
      </c>
      <c r="C2" s="80" t="s">
        <v>272</v>
      </c>
    </row>
    <row r="3" spans="2:53">
      <c r="B3" s="58" t="s">
        <v>194</v>
      </c>
      <c r="C3" s="80" t="s">
        <v>273</v>
      </c>
    </row>
    <row r="4" spans="2:53">
      <c r="B4" s="58" t="s">
        <v>195</v>
      </c>
      <c r="C4" s="80">
        <v>8801</v>
      </c>
    </row>
    <row r="6" spans="2:53" ht="21.75" customHeight="1">
      <c r="B6" s="155" t="s">
        <v>223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53" ht="27.75" customHeight="1">
      <c r="B7" s="158" t="s">
        <v>98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AU7" s="3"/>
      <c r="AV7" s="3"/>
    </row>
    <row r="8" spans="2:53" s="3" customFormat="1" ht="66" customHeight="1">
      <c r="B8" s="23" t="s">
        <v>128</v>
      </c>
      <c r="C8" s="31" t="s">
        <v>49</v>
      </c>
      <c r="D8" s="31" t="s">
        <v>133</v>
      </c>
      <c r="E8" s="31" t="s">
        <v>15</v>
      </c>
      <c r="F8" s="31" t="s">
        <v>71</v>
      </c>
      <c r="G8" s="31" t="s">
        <v>114</v>
      </c>
      <c r="H8" s="31" t="s">
        <v>18</v>
      </c>
      <c r="I8" s="31" t="s">
        <v>113</v>
      </c>
      <c r="J8" s="31" t="s">
        <v>17</v>
      </c>
      <c r="K8" s="31" t="s">
        <v>19</v>
      </c>
      <c r="L8" s="31" t="s">
        <v>254</v>
      </c>
      <c r="M8" s="31" t="s">
        <v>253</v>
      </c>
      <c r="N8" s="31" t="s">
        <v>269</v>
      </c>
      <c r="O8" s="31" t="s">
        <v>67</v>
      </c>
      <c r="P8" s="31" t="s">
        <v>256</v>
      </c>
      <c r="Q8" s="31" t="s">
        <v>196</v>
      </c>
      <c r="R8" s="74" t="s">
        <v>198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261</v>
      </c>
      <c r="M9" s="33"/>
      <c r="N9" s="17" t="s">
        <v>257</v>
      </c>
      <c r="O9" s="33" t="s">
        <v>262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126</v>
      </c>
      <c r="R10" s="21" t="s">
        <v>127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1" t="s">
        <v>29</v>
      </c>
      <c r="C11" s="82"/>
      <c r="D11" s="82"/>
      <c r="E11" s="82"/>
      <c r="F11" s="82"/>
      <c r="G11" s="82"/>
      <c r="H11" s="90">
        <v>4.328817711331987</v>
      </c>
      <c r="I11" s="82"/>
      <c r="J11" s="82"/>
      <c r="K11" s="91">
        <v>2.2822191048619957E-3</v>
      </c>
      <c r="L11" s="90"/>
      <c r="M11" s="92"/>
      <c r="N11" s="90"/>
      <c r="O11" s="90">
        <v>659002.70519774873</v>
      </c>
      <c r="P11" s="82"/>
      <c r="Q11" s="91">
        <f>O11/$O$11</f>
        <v>1</v>
      </c>
      <c r="R11" s="91">
        <f>O11/'סכום נכסי הקרן'!$C$42</f>
        <v>9.7122942208477878E-2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3" t="s">
        <v>248</v>
      </c>
      <c r="C12" s="84"/>
      <c r="D12" s="84"/>
      <c r="E12" s="84"/>
      <c r="F12" s="84"/>
      <c r="G12" s="84"/>
      <c r="H12" s="93">
        <v>4.3288177113319843</v>
      </c>
      <c r="I12" s="84"/>
      <c r="J12" s="84"/>
      <c r="K12" s="94">
        <v>2.2822191048619948E-3</v>
      </c>
      <c r="L12" s="93"/>
      <c r="M12" s="95"/>
      <c r="N12" s="93"/>
      <c r="O12" s="93">
        <v>659002.70519774896</v>
      </c>
      <c r="P12" s="84"/>
      <c r="Q12" s="94">
        <f t="shared" ref="Q12:Q26" si="0">O12/$O$11</f>
        <v>1.0000000000000004</v>
      </c>
      <c r="R12" s="94">
        <f>O12/'סכום נכסי הקרן'!$C$42</f>
        <v>9.7122942208477919E-2</v>
      </c>
      <c r="AW12" s="4"/>
    </row>
    <row r="13" spans="2:53" s="102" customFormat="1">
      <c r="B13" s="125" t="s">
        <v>27</v>
      </c>
      <c r="C13" s="126"/>
      <c r="D13" s="126"/>
      <c r="E13" s="126"/>
      <c r="F13" s="126"/>
      <c r="G13" s="126"/>
      <c r="H13" s="127">
        <v>6.6603583581925081</v>
      </c>
      <c r="I13" s="126"/>
      <c r="J13" s="126"/>
      <c r="K13" s="128">
        <v>-5.9820273389419275E-3</v>
      </c>
      <c r="L13" s="127"/>
      <c r="M13" s="129"/>
      <c r="N13" s="127"/>
      <c r="O13" s="127">
        <v>146876.11688822796</v>
      </c>
      <c r="P13" s="126"/>
      <c r="Q13" s="128">
        <f t="shared" si="0"/>
        <v>0.22287634895846814</v>
      </c>
      <c r="R13" s="128">
        <f>O13/'סכום נכסי הקרן'!$C$42</f>
        <v>2.1646406759529852E-2</v>
      </c>
    </row>
    <row r="14" spans="2:53">
      <c r="B14" s="87" t="s">
        <v>26</v>
      </c>
      <c r="C14" s="84"/>
      <c r="D14" s="84"/>
      <c r="E14" s="84"/>
      <c r="F14" s="84"/>
      <c r="G14" s="84"/>
      <c r="H14" s="93">
        <v>6.6603583581925081</v>
      </c>
      <c r="I14" s="84"/>
      <c r="J14" s="84"/>
      <c r="K14" s="94">
        <v>-5.9820273389419275E-3</v>
      </c>
      <c r="L14" s="93"/>
      <c r="M14" s="95"/>
      <c r="N14" s="93"/>
      <c r="O14" s="93">
        <v>146876.11688822796</v>
      </c>
      <c r="P14" s="84"/>
      <c r="Q14" s="94">
        <f t="shared" si="0"/>
        <v>0.22287634895846814</v>
      </c>
      <c r="R14" s="94">
        <f>O14/'סכום נכסי הקרן'!$C$42</f>
        <v>2.1646406759529852E-2</v>
      </c>
    </row>
    <row r="15" spans="2:53">
      <c r="B15" s="88" t="s">
        <v>274</v>
      </c>
      <c r="C15" s="86" t="s">
        <v>275</v>
      </c>
      <c r="D15" s="99" t="s">
        <v>134</v>
      </c>
      <c r="E15" s="86" t="s">
        <v>276</v>
      </c>
      <c r="F15" s="86"/>
      <c r="G15" s="86"/>
      <c r="H15" s="96">
        <v>1.7999999999999541</v>
      </c>
      <c r="I15" s="99" t="s">
        <v>178</v>
      </c>
      <c r="J15" s="100">
        <v>0.04</v>
      </c>
      <c r="K15" s="97">
        <v>-9.1999999999999079E-3</v>
      </c>
      <c r="L15" s="96">
        <v>15051063.010968998</v>
      </c>
      <c r="M15" s="98">
        <v>144.5</v>
      </c>
      <c r="N15" s="86"/>
      <c r="O15" s="96">
        <v>21748.785290484993</v>
      </c>
      <c r="P15" s="97">
        <v>9.6805054313891332E-4</v>
      </c>
      <c r="Q15" s="97">
        <f t="shared" si="0"/>
        <v>3.3002573614563199E-2</v>
      </c>
      <c r="R15" s="97">
        <f>O15/'סכום נכסי הקרן'!$C$42</f>
        <v>3.2053070498982584E-3</v>
      </c>
    </row>
    <row r="16" spans="2:53" ht="20.25">
      <c r="B16" s="88" t="s">
        <v>277</v>
      </c>
      <c r="C16" s="86" t="s">
        <v>278</v>
      </c>
      <c r="D16" s="99" t="s">
        <v>134</v>
      </c>
      <c r="E16" s="86" t="s">
        <v>276</v>
      </c>
      <c r="F16" s="86"/>
      <c r="G16" s="86"/>
      <c r="H16" s="96">
        <v>4.5199999999999472</v>
      </c>
      <c r="I16" s="99" t="s">
        <v>178</v>
      </c>
      <c r="J16" s="100">
        <v>0.04</v>
      </c>
      <c r="K16" s="97">
        <v>-9.2999999999997668E-3</v>
      </c>
      <c r="L16" s="96">
        <v>9374815.6165859979</v>
      </c>
      <c r="M16" s="98">
        <v>155.94999999999999</v>
      </c>
      <c r="N16" s="86"/>
      <c r="O16" s="96">
        <v>14620.024602037998</v>
      </c>
      <c r="P16" s="97">
        <v>8.0692900250131378E-4</v>
      </c>
      <c r="Q16" s="97">
        <f t="shared" si="0"/>
        <v>2.2185075245860983E-2</v>
      </c>
      <c r="R16" s="97">
        <f>O16/'סכום נכסי הקרן'!$C$42</f>
        <v>2.1546797809944892E-3</v>
      </c>
      <c r="AU16" s="4"/>
    </row>
    <row r="17" spans="2:48" ht="20.25">
      <c r="B17" s="88" t="s">
        <v>279</v>
      </c>
      <c r="C17" s="86" t="s">
        <v>280</v>
      </c>
      <c r="D17" s="99" t="s">
        <v>134</v>
      </c>
      <c r="E17" s="86" t="s">
        <v>276</v>
      </c>
      <c r="F17" s="86"/>
      <c r="G17" s="86"/>
      <c r="H17" s="96">
        <v>7.4900000000001192</v>
      </c>
      <c r="I17" s="99" t="s">
        <v>178</v>
      </c>
      <c r="J17" s="100">
        <v>7.4999999999999997E-3</v>
      </c>
      <c r="K17" s="97">
        <v>-7.1000000000005113E-3</v>
      </c>
      <c r="L17" s="96">
        <v>5150532.8348689992</v>
      </c>
      <c r="M17" s="98">
        <v>113.96</v>
      </c>
      <c r="N17" s="86"/>
      <c r="O17" s="96">
        <v>5869.5473284699992</v>
      </c>
      <c r="P17" s="97">
        <v>3.7375657022428163E-4</v>
      </c>
      <c r="Q17" s="97">
        <f t="shared" si="0"/>
        <v>8.9067120395335975E-3</v>
      </c>
      <c r="R17" s="97">
        <f>O17/'סכום נכסי הקרן'!$C$42</f>
        <v>8.6504607868317582E-4</v>
      </c>
      <c r="AV17" s="4"/>
    </row>
    <row r="18" spans="2:48">
      <c r="B18" s="88" t="s">
        <v>281</v>
      </c>
      <c r="C18" s="86" t="s">
        <v>282</v>
      </c>
      <c r="D18" s="99" t="s">
        <v>134</v>
      </c>
      <c r="E18" s="86" t="s">
        <v>276</v>
      </c>
      <c r="F18" s="86"/>
      <c r="G18" s="86"/>
      <c r="H18" s="96">
        <v>13.420000000000105</v>
      </c>
      <c r="I18" s="99" t="s">
        <v>178</v>
      </c>
      <c r="J18" s="100">
        <v>0.04</v>
      </c>
      <c r="K18" s="97">
        <v>1.0000000000001115E-3</v>
      </c>
      <c r="L18" s="96">
        <v>9036385.5592039973</v>
      </c>
      <c r="M18" s="98">
        <v>198.8</v>
      </c>
      <c r="N18" s="86"/>
      <c r="O18" s="96">
        <v>17964.334064197996</v>
      </c>
      <c r="P18" s="97">
        <v>5.5705872959682201E-4</v>
      </c>
      <c r="Q18" s="97">
        <f t="shared" si="0"/>
        <v>2.7259879090795826E-2</v>
      </c>
      <c r="R18" s="97">
        <f>O18/'סכום נכסי הקרן'!$C$42</f>
        <v>2.6475596615454576E-3</v>
      </c>
      <c r="AU18" s="3"/>
    </row>
    <row r="19" spans="2:48">
      <c r="B19" s="88" t="s">
        <v>283</v>
      </c>
      <c r="C19" s="86" t="s">
        <v>284</v>
      </c>
      <c r="D19" s="99" t="s">
        <v>134</v>
      </c>
      <c r="E19" s="86" t="s">
        <v>276</v>
      </c>
      <c r="F19" s="86"/>
      <c r="G19" s="86"/>
      <c r="H19" s="96">
        <v>17.749999999999321</v>
      </c>
      <c r="I19" s="99" t="s">
        <v>178</v>
      </c>
      <c r="J19" s="100">
        <v>2.75E-2</v>
      </c>
      <c r="K19" s="97">
        <v>5.3999999999995631E-3</v>
      </c>
      <c r="L19" s="96">
        <v>7269796.4274999984</v>
      </c>
      <c r="M19" s="98">
        <v>157.5</v>
      </c>
      <c r="N19" s="86"/>
      <c r="O19" s="96">
        <v>11449.929157324998</v>
      </c>
      <c r="P19" s="97">
        <v>4.1130234060781767E-4</v>
      </c>
      <c r="Q19" s="97">
        <f t="shared" si="0"/>
        <v>1.7374631495464327E-2</v>
      </c>
      <c r="R19" s="97">
        <f>O19/'סכום נכסי הקרן'!$C$42</f>
        <v>1.6874753306275814E-3</v>
      </c>
      <c r="AV19" s="3"/>
    </row>
    <row r="20" spans="2:48">
      <c r="B20" s="88" t="s">
        <v>285</v>
      </c>
      <c r="C20" s="86" t="s">
        <v>286</v>
      </c>
      <c r="D20" s="99" t="s">
        <v>134</v>
      </c>
      <c r="E20" s="86" t="s">
        <v>276</v>
      </c>
      <c r="F20" s="86"/>
      <c r="G20" s="86"/>
      <c r="H20" s="96">
        <v>3.9100000000000432</v>
      </c>
      <c r="I20" s="99" t="s">
        <v>178</v>
      </c>
      <c r="J20" s="100">
        <v>1.7500000000000002E-2</v>
      </c>
      <c r="K20" s="97">
        <v>-9.6000000000003236E-3</v>
      </c>
      <c r="L20" s="96">
        <v>15268349.544451997</v>
      </c>
      <c r="M20" s="98">
        <v>114</v>
      </c>
      <c r="N20" s="96"/>
      <c r="O20" s="96">
        <v>17405.918246563997</v>
      </c>
      <c r="P20" s="97">
        <v>9.3229127344250054E-4</v>
      </c>
      <c r="Q20" s="97">
        <f t="shared" si="0"/>
        <v>2.6412514105448103E-2</v>
      </c>
      <c r="R20" s="97">
        <f>O20/'סכום נכסי הקרן'!$C$42</f>
        <v>2.5652610810440431E-3</v>
      </c>
    </row>
    <row r="21" spans="2:48">
      <c r="B21" s="88" t="s">
        <v>287</v>
      </c>
      <c r="C21" s="86" t="s">
        <v>288</v>
      </c>
      <c r="D21" s="99" t="s">
        <v>134</v>
      </c>
      <c r="E21" s="86" t="s">
        <v>276</v>
      </c>
      <c r="F21" s="86"/>
      <c r="G21" s="86"/>
      <c r="H21" s="96">
        <v>9.0000000035050626E-2</v>
      </c>
      <c r="I21" s="99" t="s">
        <v>178</v>
      </c>
      <c r="J21" s="100">
        <v>0.03</v>
      </c>
      <c r="K21" s="97">
        <v>2.0500000000194724E-2</v>
      </c>
      <c r="L21" s="96">
        <v>11242.178183</v>
      </c>
      <c r="M21" s="98">
        <v>114.2</v>
      </c>
      <c r="N21" s="86"/>
      <c r="O21" s="96">
        <v>12.838566494999998</v>
      </c>
      <c r="P21" s="97">
        <v>1.2595163761942531E-6</v>
      </c>
      <c r="Q21" s="97">
        <f t="shared" si="0"/>
        <v>1.9481811521771364E-5</v>
      </c>
      <c r="R21" s="97">
        <f>O21/'סכום נכסי הקרן'!$C$42</f>
        <v>1.8921308545454587E-6</v>
      </c>
    </row>
    <row r="22" spans="2:48">
      <c r="B22" s="88" t="s">
        <v>289</v>
      </c>
      <c r="C22" s="86" t="s">
        <v>290</v>
      </c>
      <c r="D22" s="99" t="s">
        <v>134</v>
      </c>
      <c r="E22" s="86" t="s">
        <v>276</v>
      </c>
      <c r="F22" s="86"/>
      <c r="G22" s="86"/>
      <c r="H22" s="96">
        <v>1.0900000000000052</v>
      </c>
      <c r="I22" s="99" t="s">
        <v>178</v>
      </c>
      <c r="J22" s="100">
        <v>1E-3</v>
      </c>
      <c r="K22" s="97">
        <v>-6.7000000000001555E-3</v>
      </c>
      <c r="L22" s="96">
        <v>9370017.2729959972</v>
      </c>
      <c r="M22" s="98">
        <v>102.66</v>
      </c>
      <c r="N22" s="86"/>
      <c r="O22" s="96">
        <v>9619.2594279549976</v>
      </c>
      <c r="P22" s="97">
        <v>6.1826102648666241E-4</v>
      </c>
      <c r="Q22" s="97">
        <f t="shared" si="0"/>
        <v>1.4596691868007614E-2</v>
      </c>
      <c r="R22" s="97">
        <f>O22/'סכום נכסי הקרן'!$C$42</f>
        <v>1.4176736607314625E-3</v>
      </c>
    </row>
    <row r="23" spans="2:48">
      <c r="B23" s="88" t="s">
        <v>291</v>
      </c>
      <c r="C23" s="86" t="s">
        <v>292</v>
      </c>
      <c r="D23" s="99" t="s">
        <v>134</v>
      </c>
      <c r="E23" s="86" t="s">
        <v>276</v>
      </c>
      <c r="F23" s="86"/>
      <c r="G23" s="86"/>
      <c r="H23" s="96">
        <v>5.9499999999999993</v>
      </c>
      <c r="I23" s="99" t="s">
        <v>178</v>
      </c>
      <c r="J23" s="100">
        <v>7.4999999999999997E-3</v>
      </c>
      <c r="K23" s="97">
        <v>-8.2999999999996982E-3</v>
      </c>
      <c r="L23" s="96">
        <v>11833913.734239997</v>
      </c>
      <c r="M23" s="98">
        <v>112.05</v>
      </c>
      <c r="N23" s="86"/>
      <c r="O23" s="96">
        <v>13259.901001479999</v>
      </c>
      <c r="P23" s="97">
        <v>8.6599097994372932E-4</v>
      </c>
      <c r="Q23" s="97">
        <f t="shared" si="0"/>
        <v>2.0121163231797454E-2</v>
      </c>
      <c r="R23" s="97">
        <f>O23/'סכום נכסי הקרן'!$C$42</f>
        <v>1.9542265737292142E-3</v>
      </c>
    </row>
    <row r="24" spans="2:48">
      <c r="B24" s="88" t="s">
        <v>293</v>
      </c>
      <c r="C24" s="86" t="s">
        <v>294</v>
      </c>
      <c r="D24" s="99" t="s">
        <v>134</v>
      </c>
      <c r="E24" s="86" t="s">
        <v>276</v>
      </c>
      <c r="F24" s="86"/>
      <c r="G24" s="86"/>
      <c r="H24" s="96">
        <v>9.4700000000006472</v>
      </c>
      <c r="I24" s="99" t="s">
        <v>178</v>
      </c>
      <c r="J24" s="100">
        <v>5.0000000000000001E-3</v>
      </c>
      <c r="K24" s="97">
        <v>-5.0000000000012838E-3</v>
      </c>
      <c r="L24" s="96">
        <v>3504857.0575739997</v>
      </c>
      <c r="M24" s="98">
        <v>111.1</v>
      </c>
      <c r="N24" s="86"/>
      <c r="O24" s="96">
        <v>3893.8963775009997</v>
      </c>
      <c r="P24" s="97">
        <v>4.933718048929839E-4</v>
      </c>
      <c r="Q24" s="97">
        <f t="shared" si="0"/>
        <v>5.9087714614654693E-3</v>
      </c>
      <c r="R24" s="97">
        <f>O24/'סכום נכסי הקרן'!$C$42</f>
        <v>5.7387726917501418E-4</v>
      </c>
    </row>
    <row r="25" spans="2:48">
      <c r="B25" s="88" t="s">
        <v>295</v>
      </c>
      <c r="C25" s="86" t="s">
        <v>296</v>
      </c>
      <c r="D25" s="99" t="s">
        <v>134</v>
      </c>
      <c r="E25" s="86" t="s">
        <v>276</v>
      </c>
      <c r="F25" s="86"/>
      <c r="G25" s="86"/>
      <c r="H25" s="96">
        <v>22.789999999999711</v>
      </c>
      <c r="I25" s="99" t="s">
        <v>178</v>
      </c>
      <c r="J25" s="100">
        <v>0.01</v>
      </c>
      <c r="K25" s="97">
        <v>8.100000000000461E-3</v>
      </c>
      <c r="L25" s="96">
        <v>4695462.5025029993</v>
      </c>
      <c r="M25" s="98">
        <v>106.42</v>
      </c>
      <c r="N25" s="86"/>
      <c r="O25" s="96">
        <v>4996.9111881169993</v>
      </c>
      <c r="P25" s="97">
        <v>3.4780317468228951E-4</v>
      </c>
      <c r="Q25" s="97">
        <f t="shared" si="0"/>
        <v>7.58253516822448E-3</v>
      </c>
      <c r="R25" s="97">
        <f>O25/'סכום נכסי הקרן'!$C$42</f>
        <v>7.3643812493721732E-4</v>
      </c>
    </row>
    <row r="26" spans="2:48">
      <c r="B26" s="88" t="s">
        <v>297</v>
      </c>
      <c r="C26" s="86" t="s">
        <v>298</v>
      </c>
      <c r="D26" s="99" t="s">
        <v>134</v>
      </c>
      <c r="E26" s="86" t="s">
        <v>276</v>
      </c>
      <c r="F26" s="86"/>
      <c r="G26" s="86"/>
      <c r="H26" s="96">
        <v>2.9400000000000381</v>
      </c>
      <c r="I26" s="99" t="s">
        <v>178</v>
      </c>
      <c r="J26" s="100">
        <v>2.75E-2</v>
      </c>
      <c r="K26" s="97">
        <v>-0.01</v>
      </c>
      <c r="L26" s="96">
        <v>22341689.608847998</v>
      </c>
      <c r="M26" s="98">
        <v>116.53</v>
      </c>
      <c r="N26" s="86"/>
      <c r="O26" s="96">
        <v>26034.771637599999</v>
      </c>
      <c r="P26" s="97">
        <v>1.3474076491775042E-3</v>
      </c>
      <c r="Q26" s="97">
        <f t="shared" si="0"/>
        <v>3.9506319825785348E-2</v>
      </c>
      <c r="R26" s="97">
        <f>O26/'סכום נכסי הקרן'!$C$42</f>
        <v>3.8369700173093942E-3</v>
      </c>
    </row>
    <row r="27" spans="2:48">
      <c r="B27" s="89"/>
      <c r="C27" s="86"/>
      <c r="D27" s="86"/>
      <c r="E27" s="86"/>
      <c r="F27" s="86"/>
      <c r="G27" s="86"/>
      <c r="H27" s="86"/>
      <c r="I27" s="86"/>
      <c r="J27" s="86"/>
      <c r="K27" s="97"/>
      <c r="L27" s="96"/>
      <c r="M27" s="98"/>
      <c r="N27" s="86"/>
      <c r="O27" s="86"/>
      <c r="P27" s="86"/>
      <c r="Q27" s="97"/>
      <c r="R27" s="86"/>
    </row>
    <row r="28" spans="2:48" s="102" customFormat="1">
      <c r="B28" s="125" t="s">
        <v>50</v>
      </c>
      <c r="C28" s="126"/>
      <c r="D28" s="126"/>
      <c r="E28" s="126"/>
      <c r="F28" s="126"/>
      <c r="G28" s="126"/>
      <c r="H28" s="127">
        <v>3.6601399968857855</v>
      </c>
      <c r="I28" s="126"/>
      <c r="J28" s="126"/>
      <c r="K28" s="128">
        <v>4.769728127015661E-3</v>
      </c>
      <c r="L28" s="127"/>
      <c r="M28" s="129"/>
      <c r="N28" s="126"/>
      <c r="O28" s="127">
        <v>512126.58830952091</v>
      </c>
      <c r="P28" s="126"/>
      <c r="Q28" s="128">
        <f t="shared" ref="Q28:Q41" si="1">O28/$O$11</f>
        <v>0.77712365104153203</v>
      </c>
      <c r="R28" s="128">
        <f>O28/'סכום נכסי הקרן'!$C$42</f>
        <v>7.5476535448948043E-2</v>
      </c>
    </row>
    <row r="29" spans="2:48">
      <c r="B29" s="87" t="s">
        <v>23</v>
      </c>
      <c r="C29" s="84"/>
      <c r="D29" s="84"/>
      <c r="E29" s="84"/>
      <c r="F29" s="84"/>
      <c r="G29" s="84"/>
      <c r="H29" s="93">
        <v>0.56043976997508227</v>
      </c>
      <c r="I29" s="84"/>
      <c r="J29" s="84"/>
      <c r="K29" s="94">
        <v>1.6640419771037879E-3</v>
      </c>
      <c r="L29" s="93"/>
      <c r="M29" s="95"/>
      <c r="N29" s="84"/>
      <c r="O29" s="93">
        <v>233855.65155770993</v>
      </c>
      <c r="P29" s="84"/>
      <c r="Q29" s="94">
        <f t="shared" si="1"/>
        <v>0.35486296143129825</v>
      </c>
      <c r="R29" s="94">
        <f>O29/'סכום נכסי הקרן'!$C$42</f>
        <v>3.4465334895021293E-2</v>
      </c>
    </row>
    <row r="30" spans="2:48">
      <c r="B30" s="88" t="s">
        <v>299</v>
      </c>
      <c r="C30" s="86" t="s">
        <v>300</v>
      </c>
      <c r="D30" s="99" t="s">
        <v>134</v>
      </c>
      <c r="E30" s="86" t="s">
        <v>276</v>
      </c>
      <c r="F30" s="86"/>
      <c r="G30" s="86"/>
      <c r="H30" s="96">
        <v>1.9999999999981789E-2</v>
      </c>
      <c r="I30" s="99" t="s">
        <v>178</v>
      </c>
      <c r="J30" s="100">
        <v>0</v>
      </c>
      <c r="K30" s="97">
        <v>0</v>
      </c>
      <c r="L30" s="96">
        <v>24160347.438421994</v>
      </c>
      <c r="M30" s="98">
        <v>100</v>
      </c>
      <c r="N30" s="86"/>
      <c r="O30" s="96">
        <v>24160.347438421995</v>
      </c>
      <c r="P30" s="97">
        <v>2.0133622865351661E-3</v>
      </c>
      <c r="Q30" s="97">
        <f t="shared" si="1"/>
        <v>3.6661985220792281E-2</v>
      </c>
      <c r="R30" s="97">
        <f>O30/'סכום נכסי הקרן'!$C$42</f>
        <v>3.5607198718470784E-3</v>
      </c>
    </row>
    <row r="31" spans="2:48">
      <c r="B31" s="88" t="s">
        <v>301</v>
      </c>
      <c r="C31" s="86" t="s">
        <v>302</v>
      </c>
      <c r="D31" s="99" t="s">
        <v>134</v>
      </c>
      <c r="E31" s="86" t="s">
        <v>276</v>
      </c>
      <c r="F31" s="86"/>
      <c r="G31" s="86"/>
      <c r="H31" s="96">
        <v>0.10999999999891961</v>
      </c>
      <c r="I31" s="99" t="s">
        <v>178</v>
      </c>
      <c r="J31" s="100">
        <v>0</v>
      </c>
      <c r="K31" s="97">
        <v>8.9999999999116048E-4</v>
      </c>
      <c r="L31" s="96">
        <v>305476.96750000003</v>
      </c>
      <c r="M31" s="98">
        <v>99.99</v>
      </c>
      <c r="N31" s="86"/>
      <c r="O31" s="96">
        <v>305.44641980299991</v>
      </c>
      <c r="P31" s="97">
        <v>2.5456413958333335E-5</v>
      </c>
      <c r="Q31" s="97">
        <f t="shared" si="1"/>
        <v>4.6349797564388415E-4</v>
      </c>
      <c r="R31" s="97">
        <f>O31/'סכום נכסי הקרן'!$C$42</f>
        <v>4.501628710220745E-5</v>
      </c>
    </row>
    <row r="32" spans="2:48">
      <c r="B32" s="88" t="s">
        <v>303</v>
      </c>
      <c r="C32" s="86" t="s">
        <v>304</v>
      </c>
      <c r="D32" s="99" t="s">
        <v>134</v>
      </c>
      <c r="E32" s="86" t="s">
        <v>276</v>
      </c>
      <c r="F32" s="86"/>
      <c r="G32" s="86"/>
      <c r="H32" s="96">
        <v>0.28000000000021996</v>
      </c>
      <c r="I32" s="99" t="s">
        <v>178</v>
      </c>
      <c r="J32" s="100">
        <v>0</v>
      </c>
      <c r="K32" s="97">
        <v>1.3999999999976618E-3</v>
      </c>
      <c r="L32" s="96">
        <v>1454813.6208789998</v>
      </c>
      <c r="M32" s="98">
        <v>99.96</v>
      </c>
      <c r="N32" s="86"/>
      <c r="O32" s="96">
        <v>1454.2316954310002</v>
      </c>
      <c r="P32" s="97">
        <v>1.4548136208789999E-4</v>
      </c>
      <c r="Q32" s="97">
        <f t="shared" si="1"/>
        <v>2.2067158206803186E-3</v>
      </c>
      <c r="R32" s="97">
        <f>O32/'סכום נכסי הקרן'!$C$42</f>
        <v>2.1432273312246841E-4</v>
      </c>
    </row>
    <row r="33" spans="2:18">
      <c r="B33" s="88" t="s">
        <v>305</v>
      </c>
      <c r="C33" s="86" t="s">
        <v>306</v>
      </c>
      <c r="D33" s="99" t="s">
        <v>134</v>
      </c>
      <c r="E33" s="86" t="s">
        <v>276</v>
      </c>
      <c r="F33" s="86"/>
      <c r="G33" s="86"/>
      <c r="H33" s="96">
        <v>0.19000000000017142</v>
      </c>
      <c r="I33" s="99" t="s">
        <v>178</v>
      </c>
      <c r="J33" s="100">
        <v>0</v>
      </c>
      <c r="K33" s="97">
        <v>1.6000000000014434E-3</v>
      </c>
      <c r="L33" s="96">
        <v>2217802.7111799996</v>
      </c>
      <c r="M33" s="98">
        <v>99.97</v>
      </c>
      <c r="N33" s="86"/>
      <c r="O33" s="96">
        <v>2217.1373702979995</v>
      </c>
      <c r="P33" s="97">
        <v>1.848168925983333E-4</v>
      </c>
      <c r="Q33" s="97">
        <f t="shared" si="1"/>
        <v>3.3643828057317261E-3</v>
      </c>
      <c r="R33" s="97">
        <f>O33/'סכום נכסי הקרן'!$C$42</f>
        <v>3.267587568082791E-4</v>
      </c>
    </row>
    <row r="34" spans="2:18">
      <c r="B34" s="88" t="s">
        <v>307</v>
      </c>
      <c r="C34" s="86" t="s">
        <v>308</v>
      </c>
      <c r="D34" s="99" t="s">
        <v>134</v>
      </c>
      <c r="E34" s="86" t="s">
        <v>276</v>
      </c>
      <c r="F34" s="86"/>
      <c r="G34" s="86"/>
      <c r="H34" s="96">
        <v>0.35999999999999033</v>
      </c>
      <c r="I34" s="99" t="s">
        <v>178</v>
      </c>
      <c r="J34" s="100">
        <v>0</v>
      </c>
      <c r="K34" s="97">
        <v>1.700000000000117E-3</v>
      </c>
      <c r="L34" s="96">
        <v>29063336.837499995</v>
      </c>
      <c r="M34" s="98">
        <v>99.94</v>
      </c>
      <c r="N34" s="86"/>
      <c r="O34" s="96">
        <v>29045.898835397995</v>
      </c>
      <c r="P34" s="97">
        <v>2.9063336837499994E-3</v>
      </c>
      <c r="Q34" s="97">
        <f t="shared" si="1"/>
        <v>4.4075538091580539E-2</v>
      </c>
      <c r="R34" s="97">
        <f>O34/'סכום נכסי הקרן'!$C$42</f>
        <v>4.2807459388761425E-3</v>
      </c>
    </row>
    <row r="35" spans="2:18">
      <c r="B35" s="88" t="s">
        <v>309</v>
      </c>
      <c r="C35" s="86" t="s">
        <v>310</v>
      </c>
      <c r="D35" s="99" t="s">
        <v>134</v>
      </c>
      <c r="E35" s="86" t="s">
        <v>276</v>
      </c>
      <c r="F35" s="86"/>
      <c r="G35" s="86"/>
      <c r="H35" s="96">
        <v>0.44</v>
      </c>
      <c r="I35" s="99" t="s">
        <v>178</v>
      </c>
      <c r="J35" s="100">
        <v>0</v>
      </c>
      <c r="K35" s="97">
        <v>1.8000000000000004E-3</v>
      </c>
      <c r="L35" s="96">
        <v>31408195.249999996</v>
      </c>
      <c r="M35" s="98">
        <v>99.92</v>
      </c>
      <c r="N35" s="86"/>
      <c r="O35" s="96">
        <v>31383.068693799996</v>
      </c>
      <c r="P35" s="97">
        <v>3.1408195249999996E-3</v>
      </c>
      <c r="Q35" s="97">
        <f t="shared" si="1"/>
        <v>4.7622063530653937E-2</v>
      </c>
      <c r="R35" s="97">
        <f>O35/'סכום נכסי הקרן'!$C$42</f>
        <v>4.6251949241361643E-3</v>
      </c>
    </row>
    <row r="36" spans="2:18">
      <c r="B36" s="88" t="s">
        <v>311</v>
      </c>
      <c r="C36" s="86" t="s">
        <v>312</v>
      </c>
      <c r="D36" s="99" t="s">
        <v>134</v>
      </c>
      <c r="E36" s="86" t="s">
        <v>276</v>
      </c>
      <c r="F36" s="86"/>
      <c r="G36" s="86"/>
      <c r="H36" s="96">
        <v>0.53000000000004943</v>
      </c>
      <c r="I36" s="99" t="s">
        <v>178</v>
      </c>
      <c r="J36" s="100">
        <v>0</v>
      </c>
      <c r="K36" s="97">
        <v>1.7000000000004275E-3</v>
      </c>
      <c r="L36" s="96">
        <v>11940354.630865</v>
      </c>
      <c r="M36" s="98">
        <v>99.91</v>
      </c>
      <c r="N36" s="86"/>
      <c r="O36" s="96">
        <v>11929.608311696998</v>
      </c>
      <c r="P36" s="97">
        <v>1.3267060700961112E-3</v>
      </c>
      <c r="Q36" s="97">
        <f t="shared" si="1"/>
        <v>1.810251796783937E-2</v>
      </c>
      <c r="R36" s="97">
        <f>O36/'סכום נכסי הקרן'!$C$42</f>
        <v>1.7581698064183956E-3</v>
      </c>
    </row>
    <row r="37" spans="2:18">
      <c r="B37" s="88" t="s">
        <v>313</v>
      </c>
      <c r="C37" s="86" t="s">
        <v>314</v>
      </c>
      <c r="D37" s="99" t="s">
        <v>134</v>
      </c>
      <c r="E37" s="86" t="s">
        <v>276</v>
      </c>
      <c r="F37" s="86"/>
      <c r="G37" s="86"/>
      <c r="H37" s="96">
        <v>0.61000000000000831</v>
      </c>
      <c r="I37" s="99" t="s">
        <v>178</v>
      </c>
      <c r="J37" s="100">
        <v>0</v>
      </c>
      <c r="K37" s="97">
        <v>1.6000000000000155E-3</v>
      </c>
      <c r="L37" s="96">
        <v>51680012.525162995</v>
      </c>
      <c r="M37" s="98">
        <v>99.9</v>
      </c>
      <c r="N37" s="86"/>
      <c r="O37" s="96">
        <v>51628.332512636989</v>
      </c>
      <c r="P37" s="97">
        <v>5.7422236139069993E-3</v>
      </c>
      <c r="Q37" s="97">
        <f t="shared" si="1"/>
        <v>7.8343126826990392E-2</v>
      </c>
      <c r="R37" s="97">
        <f>O37/'סכום נכסי הקרן'!$C$42</f>
        <v>7.6089149792492403E-3</v>
      </c>
    </row>
    <row r="38" spans="2:18">
      <c r="B38" s="88" t="s">
        <v>315</v>
      </c>
      <c r="C38" s="86" t="s">
        <v>316</v>
      </c>
      <c r="D38" s="99" t="s">
        <v>134</v>
      </c>
      <c r="E38" s="86" t="s">
        <v>276</v>
      </c>
      <c r="F38" s="86"/>
      <c r="G38" s="86"/>
      <c r="H38" s="96">
        <v>0.67999999999998506</v>
      </c>
      <c r="I38" s="99" t="s">
        <v>178</v>
      </c>
      <c r="J38" s="100">
        <v>0</v>
      </c>
      <c r="K38" s="97">
        <v>1.6000000000000749E-3</v>
      </c>
      <c r="L38" s="96">
        <v>21395103.412077997</v>
      </c>
      <c r="M38" s="98">
        <v>99.89</v>
      </c>
      <c r="N38" s="86"/>
      <c r="O38" s="96">
        <v>21371.568798323995</v>
      </c>
      <c r="P38" s="97">
        <v>2.3772337124531107E-3</v>
      </c>
      <c r="Q38" s="97">
        <f t="shared" si="1"/>
        <v>3.2430168540675368E-2</v>
      </c>
      <c r="R38" s="97">
        <f>O38/'סכום נכסי הקרן'!$C$42</f>
        <v>3.1497133849872111E-3</v>
      </c>
    </row>
    <row r="39" spans="2:18">
      <c r="B39" s="88" t="s">
        <v>317</v>
      </c>
      <c r="C39" s="86" t="s">
        <v>318</v>
      </c>
      <c r="D39" s="99" t="s">
        <v>134</v>
      </c>
      <c r="E39" s="86" t="s">
        <v>276</v>
      </c>
      <c r="F39" s="86"/>
      <c r="G39" s="86"/>
      <c r="H39" s="96">
        <v>0.77999999999999992</v>
      </c>
      <c r="I39" s="99" t="s">
        <v>178</v>
      </c>
      <c r="J39" s="100">
        <v>0</v>
      </c>
      <c r="K39" s="97">
        <v>1.5E-3</v>
      </c>
      <c r="L39" s="96">
        <v>6883987.9999999991</v>
      </c>
      <c r="M39" s="98">
        <v>99.88</v>
      </c>
      <c r="N39" s="86"/>
      <c r="O39" s="96">
        <v>6875.727214399999</v>
      </c>
      <c r="P39" s="97">
        <v>7.6488755555555545E-4</v>
      </c>
      <c r="Q39" s="97">
        <f t="shared" si="1"/>
        <v>1.0433534126899799E-2</v>
      </c>
      <c r="R39" s="97">
        <f>O39/'סכום נכסי הקרן'!$C$42</f>
        <v>1.0133355320370708E-3</v>
      </c>
    </row>
    <row r="40" spans="2:18">
      <c r="B40" s="88" t="s">
        <v>319</v>
      </c>
      <c r="C40" s="86" t="s">
        <v>320</v>
      </c>
      <c r="D40" s="99" t="s">
        <v>134</v>
      </c>
      <c r="E40" s="86" t="s">
        <v>276</v>
      </c>
      <c r="F40" s="86"/>
      <c r="G40" s="86"/>
      <c r="H40" s="96">
        <v>0.86</v>
      </c>
      <c r="I40" s="99" t="s">
        <v>178</v>
      </c>
      <c r="J40" s="100">
        <v>0</v>
      </c>
      <c r="K40" s="97">
        <v>1.3999999999999998E-3</v>
      </c>
      <c r="L40" s="96">
        <v>28611575.124999996</v>
      </c>
      <c r="M40" s="98">
        <v>99.88</v>
      </c>
      <c r="N40" s="86"/>
      <c r="O40" s="96">
        <v>28577.241234849997</v>
      </c>
      <c r="P40" s="97">
        <v>3.1790639027777772E-3</v>
      </c>
      <c r="Q40" s="97">
        <f t="shared" si="1"/>
        <v>4.3364376214927294E-2</v>
      </c>
      <c r="R40" s="97">
        <f>O40/'סכום נכסי הקרן'!$C$42</f>
        <v>4.2116758050290762E-3</v>
      </c>
    </row>
    <row r="41" spans="2:18">
      <c r="B41" s="88" t="s">
        <v>321</v>
      </c>
      <c r="C41" s="86" t="s">
        <v>322</v>
      </c>
      <c r="D41" s="99" t="s">
        <v>134</v>
      </c>
      <c r="E41" s="86" t="s">
        <v>276</v>
      </c>
      <c r="F41" s="86"/>
      <c r="G41" s="86"/>
      <c r="H41" s="96">
        <v>0.93000000000002003</v>
      </c>
      <c r="I41" s="99" t="s">
        <v>178</v>
      </c>
      <c r="J41" s="100">
        <v>0</v>
      </c>
      <c r="K41" s="97">
        <v>2E-3</v>
      </c>
      <c r="L41" s="96">
        <v>24954456.499999996</v>
      </c>
      <c r="M41" s="98">
        <v>99.81</v>
      </c>
      <c r="N41" s="86"/>
      <c r="O41" s="96">
        <v>24907.043032649999</v>
      </c>
      <c r="P41" s="97">
        <v>2.7727173888888886E-3</v>
      </c>
      <c r="Q41" s="97">
        <f t="shared" si="1"/>
        <v>3.7795054308883413E-2</v>
      </c>
      <c r="R41" s="97">
        <f>O41/'סכום נכסי הקרן'!$C$42</f>
        <v>3.6707668754079664E-3</v>
      </c>
    </row>
    <row r="42" spans="2:18">
      <c r="B42" s="89"/>
      <c r="C42" s="86"/>
      <c r="D42" s="86"/>
      <c r="E42" s="86"/>
      <c r="F42" s="86"/>
      <c r="G42" s="86"/>
      <c r="H42" s="86"/>
      <c r="I42" s="86"/>
      <c r="J42" s="86"/>
      <c r="K42" s="97"/>
      <c r="L42" s="96"/>
      <c r="M42" s="98"/>
      <c r="N42" s="86"/>
      <c r="O42" s="86"/>
      <c r="P42" s="86"/>
      <c r="Q42" s="97"/>
      <c r="R42" s="86"/>
    </row>
    <row r="43" spans="2:18">
      <c r="B43" s="87" t="s">
        <v>24</v>
      </c>
      <c r="C43" s="84"/>
      <c r="D43" s="84"/>
      <c r="E43" s="84"/>
      <c r="F43" s="84"/>
      <c r="G43" s="84"/>
      <c r="H43" s="93">
        <v>6.2978458828637756</v>
      </c>
      <c r="I43" s="84"/>
      <c r="J43" s="84"/>
      <c r="K43" s="94">
        <v>7.1376875691076414E-3</v>
      </c>
      <c r="L43" s="93"/>
      <c r="M43" s="95"/>
      <c r="N43" s="84"/>
      <c r="O43" s="93">
        <v>276648.52279473189</v>
      </c>
      <c r="P43" s="84"/>
      <c r="Q43" s="94">
        <f t="shared" ref="Q43:Q59" si="2">O43/$O$11</f>
        <v>0.41979876654939863</v>
      </c>
      <c r="R43" s="94">
        <f>O43/'סכום נכסי הקרן'!$C$42</f>
        <v>4.077209134276754E-2</v>
      </c>
    </row>
    <row r="44" spans="2:18">
      <c r="B44" s="88" t="s">
        <v>323</v>
      </c>
      <c r="C44" s="86" t="s">
        <v>324</v>
      </c>
      <c r="D44" s="99" t="s">
        <v>134</v>
      </c>
      <c r="E44" s="86" t="s">
        <v>276</v>
      </c>
      <c r="F44" s="86"/>
      <c r="G44" s="86"/>
      <c r="H44" s="96">
        <v>0.17000000002543017</v>
      </c>
      <c r="I44" s="99" t="s">
        <v>178</v>
      </c>
      <c r="J44" s="100">
        <v>0</v>
      </c>
      <c r="K44" s="97">
        <v>1.2000000001130228E-3</v>
      </c>
      <c r="L44" s="96">
        <v>17699.080305999996</v>
      </c>
      <c r="M44" s="98">
        <v>99.98</v>
      </c>
      <c r="N44" s="86"/>
      <c r="O44" s="96">
        <v>17.695540414999996</v>
      </c>
      <c r="P44" s="97">
        <v>5.2322795524601704E-6</v>
      </c>
      <c r="Q44" s="97">
        <f t="shared" si="2"/>
        <v>2.6851999658620592E-5</v>
      </c>
      <c r="R44" s="97">
        <f>O44/'סכום נכסי הקרן'!$C$42</f>
        <v>2.6079452110262756E-6</v>
      </c>
    </row>
    <row r="45" spans="2:18">
      <c r="B45" s="88" t="s">
        <v>325</v>
      </c>
      <c r="C45" s="86" t="s">
        <v>326</v>
      </c>
      <c r="D45" s="99" t="s">
        <v>134</v>
      </c>
      <c r="E45" s="86" t="s">
        <v>276</v>
      </c>
      <c r="F45" s="86"/>
      <c r="G45" s="86"/>
      <c r="H45" s="96">
        <v>5.8999999999995643</v>
      </c>
      <c r="I45" s="99" t="s">
        <v>178</v>
      </c>
      <c r="J45" s="100">
        <v>6.25E-2</v>
      </c>
      <c r="K45" s="97">
        <v>6.7999999999986448E-3</v>
      </c>
      <c r="L45" s="96">
        <v>2864023.9370549996</v>
      </c>
      <c r="M45" s="98">
        <v>144.12</v>
      </c>
      <c r="N45" s="86"/>
      <c r="O45" s="96">
        <v>4127.6313372419991</v>
      </c>
      <c r="P45" s="97">
        <v>1.6884553307152525E-4</v>
      </c>
      <c r="Q45" s="97">
        <f t="shared" si="2"/>
        <v>6.2634512797688892E-3</v>
      </c>
      <c r="R45" s="97">
        <f>O45/'סכום נכסי הקרן'!$C$42</f>
        <v>6.0832481667061063E-4</v>
      </c>
    </row>
    <row r="46" spans="2:18">
      <c r="B46" s="88" t="s">
        <v>327</v>
      </c>
      <c r="C46" s="86" t="s">
        <v>328</v>
      </c>
      <c r="D46" s="99" t="s">
        <v>134</v>
      </c>
      <c r="E46" s="86" t="s">
        <v>276</v>
      </c>
      <c r="F46" s="86"/>
      <c r="G46" s="86"/>
      <c r="H46" s="96">
        <v>4.1900000000001896</v>
      </c>
      <c r="I46" s="99" t="s">
        <v>178</v>
      </c>
      <c r="J46" s="100">
        <v>3.7499999999999999E-2</v>
      </c>
      <c r="K46" s="97">
        <v>4.0000000000009403E-3</v>
      </c>
      <c r="L46" s="96">
        <v>5463857.7689939989</v>
      </c>
      <c r="M46" s="98">
        <v>116.81</v>
      </c>
      <c r="N46" s="86"/>
      <c r="O46" s="96">
        <v>6382.3320950409998</v>
      </c>
      <c r="P46" s="97">
        <v>3.3671427146076289E-4</v>
      </c>
      <c r="Q46" s="97">
        <f t="shared" si="2"/>
        <v>9.6848344395275825E-3</v>
      </c>
      <c r="R46" s="97">
        <f>O46/'סכום נכסי הקרן'!$C$42</f>
        <v>9.4061961556891373E-4</v>
      </c>
    </row>
    <row r="47" spans="2:18">
      <c r="B47" s="88" t="s">
        <v>329</v>
      </c>
      <c r="C47" s="86" t="s">
        <v>330</v>
      </c>
      <c r="D47" s="99" t="s">
        <v>134</v>
      </c>
      <c r="E47" s="86" t="s">
        <v>276</v>
      </c>
      <c r="F47" s="86"/>
      <c r="G47" s="86"/>
      <c r="H47" s="96">
        <v>18.830000000000119</v>
      </c>
      <c r="I47" s="99" t="s">
        <v>178</v>
      </c>
      <c r="J47" s="100">
        <v>3.7499999999999999E-2</v>
      </c>
      <c r="K47" s="97">
        <v>2.1000000000000164E-2</v>
      </c>
      <c r="L47" s="96">
        <v>27173691.109838996</v>
      </c>
      <c r="M47" s="98">
        <v>136</v>
      </c>
      <c r="N47" s="86"/>
      <c r="O47" s="96">
        <v>36956.219090383995</v>
      </c>
      <c r="P47" s="97">
        <v>2.0051482667223582E-3</v>
      </c>
      <c r="Q47" s="97">
        <f t="shared" si="2"/>
        <v>5.6079009689792458E-2</v>
      </c>
      <c r="R47" s="97">
        <f>O47/'סכום נכסי הקרן'!$C$42</f>
        <v>5.4465584172103841E-3</v>
      </c>
    </row>
    <row r="48" spans="2:18">
      <c r="B48" s="88" t="s">
        <v>331</v>
      </c>
      <c r="C48" s="86" t="s">
        <v>332</v>
      </c>
      <c r="D48" s="99" t="s">
        <v>134</v>
      </c>
      <c r="E48" s="86" t="s">
        <v>276</v>
      </c>
      <c r="F48" s="86"/>
      <c r="G48" s="86"/>
      <c r="H48" s="96">
        <v>3.1100000000000856</v>
      </c>
      <c r="I48" s="99" t="s">
        <v>178</v>
      </c>
      <c r="J48" s="100">
        <v>1.2500000000000001E-2</v>
      </c>
      <c r="K48" s="97">
        <v>3.1000000000000177E-3</v>
      </c>
      <c r="L48" s="96">
        <v>16043879.129795996</v>
      </c>
      <c r="M48" s="98">
        <v>104</v>
      </c>
      <c r="N48" s="86"/>
      <c r="O48" s="96">
        <v>16685.633635886999</v>
      </c>
      <c r="P48" s="97">
        <v>1.380923800706994E-3</v>
      </c>
      <c r="Q48" s="97">
        <f t="shared" si="2"/>
        <v>2.5319522217864182E-2</v>
      </c>
      <c r="R48" s="97">
        <f>O48/'סכום נכסי הקרן'!$C$42</f>
        <v>2.4591064931118946E-3</v>
      </c>
    </row>
    <row r="49" spans="2:18">
      <c r="B49" s="88" t="s">
        <v>333</v>
      </c>
      <c r="C49" s="86" t="s">
        <v>334</v>
      </c>
      <c r="D49" s="99" t="s">
        <v>134</v>
      </c>
      <c r="E49" s="86" t="s">
        <v>276</v>
      </c>
      <c r="F49" s="86"/>
      <c r="G49" s="86"/>
      <c r="H49" s="96">
        <v>4.0399999999998801</v>
      </c>
      <c r="I49" s="99" t="s">
        <v>178</v>
      </c>
      <c r="J49" s="100">
        <v>1.4999999999999999E-2</v>
      </c>
      <c r="K49" s="97">
        <v>3.6999999999996164E-3</v>
      </c>
      <c r="L49" s="96">
        <v>11097788.292709999</v>
      </c>
      <c r="M49" s="98">
        <v>105.9</v>
      </c>
      <c r="N49" s="86"/>
      <c r="O49" s="96">
        <v>11752.557254784999</v>
      </c>
      <c r="P49" s="97">
        <v>7.833995397429315E-4</v>
      </c>
      <c r="Q49" s="97">
        <f t="shared" si="2"/>
        <v>1.7833852823499984E-2</v>
      </c>
      <c r="R49" s="97">
        <f>O49/'סכום נכסי הקרן'!$C$42</f>
        <v>1.7320762571312891E-3</v>
      </c>
    </row>
    <row r="50" spans="2:18">
      <c r="B50" s="88" t="s">
        <v>335</v>
      </c>
      <c r="C50" s="86" t="s">
        <v>336</v>
      </c>
      <c r="D50" s="99" t="s">
        <v>134</v>
      </c>
      <c r="E50" s="86" t="s">
        <v>276</v>
      </c>
      <c r="F50" s="86"/>
      <c r="G50" s="86"/>
      <c r="H50" s="96">
        <v>1.3400000000000059</v>
      </c>
      <c r="I50" s="99" t="s">
        <v>178</v>
      </c>
      <c r="J50" s="100">
        <v>5.0000000000000001E-3</v>
      </c>
      <c r="K50" s="97">
        <v>2.0000000000001293E-3</v>
      </c>
      <c r="L50" s="96">
        <v>30717207.069565997</v>
      </c>
      <c r="M50" s="98">
        <v>100.73</v>
      </c>
      <c r="N50" s="86"/>
      <c r="O50" s="96">
        <v>30941.441713622993</v>
      </c>
      <c r="P50" s="97">
        <v>1.9635354592646322E-3</v>
      </c>
      <c r="Q50" s="97">
        <f t="shared" si="2"/>
        <v>4.6951919118963722E-2</v>
      </c>
      <c r="R50" s="97">
        <f>O50/'סכום נכסי הקרן'!$C$42</f>
        <v>4.5601085271682416E-3</v>
      </c>
    </row>
    <row r="51" spans="2:18">
      <c r="B51" s="88" t="s">
        <v>337</v>
      </c>
      <c r="C51" s="86" t="s">
        <v>338</v>
      </c>
      <c r="D51" s="99" t="s">
        <v>134</v>
      </c>
      <c r="E51" s="86" t="s">
        <v>276</v>
      </c>
      <c r="F51" s="86"/>
      <c r="G51" s="86"/>
      <c r="H51" s="96">
        <v>2.2099999999999596</v>
      </c>
      <c r="I51" s="99" t="s">
        <v>178</v>
      </c>
      <c r="J51" s="100">
        <v>5.5E-2</v>
      </c>
      <c r="K51" s="97">
        <v>2.5000000000000001E-3</v>
      </c>
      <c r="L51" s="96">
        <v>28662870.508754991</v>
      </c>
      <c r="M51" s="98">
        <v>115.87</v>
      </c>
      <c r="N51" s="86"/>
      <c r="O51" s="96">
        <v>33211.66672331599</v>
      </c>
      <c r="P51" s="97">
        <v>1.6174032832352904E-3</v>
      </c>
      <c r="Q51" s="97">
        <f t="shared" si="2"/>
        <v>5.0396859468657379E-2</v>
      </c>
      <c r="R51" s="97">
        <f>O51/'סכום נכסי הקרן'!$C$42</f>
        <v>4.8946912696631916E-3</v>
      </c>
    </row>
    <row r="52" spans="2:18">
      <c r="B52" s="88" t="s">
        <v>339</v>
      </c>
      <c r="C52" s="86" t="s">
        <v>340</v>
      </c>
      <c r="D52" s="99" t="s">
        <v>134</v>
      </c>
      <c r="E52" s="86" t="s">
        <v>276</v>
      </c>
      <c r="F52" s="86"/>
      <c r="G52" s="86"/>
      <c r="H52" s="96">
        <v>15.169999999999932</v>
      </c>
      <c r="I52" s="99" t="s">
        <v>178</v>
      </c>
      <c r="J52" s="100">
        <v>5.5E-2</v>
      </c>
      <c r="K52" s="97">
        <v>1.839999999999992E-2</v>
      </c>
      <c r="L52" s="96">
        <v>14089485.917411998</v>
      </c>
      <c r="M52" s="98">
        <v>170.12</v>
      </c>
      <c r="N52" s="86"/>
      <c r="O52" s="96">
        <v>23969.033983079997</v>
      </c>
      <c r="P52" s="97">
        <v>7.706067668093844E-4</v>
      </c>
      <c r="Q52" s="97">
        <f t="shared" si="2"/>
        <v>3.6371677679058301E-2</v>
      </c>
      <c r="R52" s="97">
        <f>O52/'סכום נכסי הקרן'!$C$42</f>
        <v>3.5325243492485645E-3</v>
      </c>
    </row>
    <row r="53" spans="2:18">
      <c r="B53" s="88" t="s">
        <v>341</v>
      </c>
      <c r="C53" s="86" t="s">
        <v>342</v>
      </c>
      <c r="D53" s="99" t="s">
        <v>134</v>
      </c>
      <c r="E53" s="86" t="s">
        <v>276</v>
      </c>
      <c r="F53" s="86"/>
      <c r="G53" s="86"/>
      <c r="H53" s="96">
        <v>3.2899999999999654</v>
      </c>
      <c r="I53" s="99" t="s">
        <v>178</v>
      </c>
      <c r="J53" s="100">
        <v>4.2500000000000003E-2</v>
      </c>
      <c r="K53" s="97">
        <v>3.300000000000049E-3</v>
      </c>
      <c r="L53" s="96">
        <v>17582042.589618996</v>
      </c>
      <c r="M53" s="98">
        <v>115.75</v>
      </c>
      <c r="N53" s="86"/>
      <c r="O53" s="96">
        <v>20351.214634829998</v>
      </c>
      <c r="P53" s="97">
        <v>1.0390548515691398E-3</v>
      </c>
      <c r="Q53" s="97">
        <f t="shared" si="2"/>
        <v>3.088183777443395E-2</v>
      </c>
      <c r="R53" s="97">
        <f>O53/'סכום נכסי הקרן'!$C$42</f>
        <v>2.9993349454579378E-3</v>
      </c>
    </row>
    <row r="54" spans="2:18">
      <c r="B54" s="88" t="s">
        <v>343</v>
      </c>
      <c r="C54" s="86" t="s">
        <v>344</v>
      </c>
      <c r="D54" s="99" t="s">
        <v>134</v>
      </c>
      <c r="E54" s="86" t="s">
        <v>276</v>
      </c>
      <c r="F54" s="86"/>
      <c r="G54" s="86"/>
      <c r="H54" s="96">
        <v>7.0099999999996392</v>
      </c>
      <c r="I54" s="99" t="s">
        <v>178</v>
      </c>
      <c r="J54" s="100">
        <v>0.02</v>
      </c>
      <c r="K54" s="97">
        <v>7.499999999999063E-3</v>
      </c>
      <c r="L54" s="96">
        <v>7279680.9207819989</v>
      </c>
      <c r="M54" s="98">
        <v>110.1</v>
      </c>
      <c r="N54" s="86"/>
      <c r="O54" s="96">
        <v>8014.928673688999</v>
      </c>
      <c r="P54" s="97">
        <v>4.4729851790970882E-4</v>
      </c>
      <c r="Q54" s="97">
        <f t="shared" si="2"/>
        <v>1.2162209062986984E-2</v>
      </c>
      <c r="R54" s="97">
        <f>O54/'סכום נכסי הקרן'!$C$42</f>
        <v>1.1812295279519107E-3</v>
      </c>
    </row>
    <row r="55" spans="2:18">
      <c r="B55" s="88" t="s">
        <v>345</v>
      </c>
      <c r="C55" s="86" t="s">
        <v>346</v>
      </c>
      <c r="D55" s="99" t="s">
        <v>134</v>
      </c>
      <c r="E55" s="86" t="s">
        <v>276</v>
      </c>
      <c r="F55" s="86"/>
      <c r="G55" s="86"/>
      <c r="H55" s="96">
        <v>1.5799999999999874</v>
      </c>
      <c r="I55" s="99" t="s">
        <v>178</v>
      </c>
      <c r="J55" s="100">
        <v>0.01</v>
      </c>
      <c r="K55" s="97">
        <v>2.0999999999998203E-3</v>
      </c>
      <c r="L55" s="96">
        <v>20273789.048064996</v>
      </c>
      <c r="M55" s="98">
        <v>101.67</v>
      </c>
      <c r="N55" s="86"/>
      <c r="O55" s="96">
        <v>20612.362226296995</v>
      </c>
      <c r="P55" s="97">
        <v>1.3920860825487344E-3</v>
      </c>
      <c r="Q55" s="97">
        <f t="shared" si="2"/>
        <v>3.1278114738712323E-2</v>
      </c>
      <c r="R55" s="97">
        <f>O55/'סכום נכסי הקרן'!$C$42</f>
        <v>3.037822530158097E-3</v>
      </c>
    </row>
    <row r="56" spans="2:18">
      <c r="B56" s="88" t="s">
        <v>347</v>
      </c>
      <c r="C56" s="86" t="s">
        <v>348</v>
      </c>
      <c r="D56" s="99" t="s">
        <v>134</v>
      </c>
      <c r="E56" s="86" t="s">
        <v>276</v>
      </c>
      <c r="F56" s="86"/>
      <c r="G56" s="86"/>
      <c r="H56" s="96">
        <v>2.8199999999999488</v>
      </c>
      <c r="I56" s="99" t="s">
        <v>178</v>
      </c>
      <c r="J56" s="100">
        <v>7.4999999999999997E-3</v>
      </c>
      <c r="K56" s="97">
        <v>2.8000000000000273E-3</v>
      </c>
      <c r="L56" s="96">
        <v>28524118.054596998</v>
      </c>
      <c r="M56" s="98">
        <v>101.44</v>
      </c>
      <c r="N56" s="86"/>
      <c r="O56" s="96">
        <v>28934.866057913998</v>
      </c>
      <c r="P56" s="97">
        <v>5.0036158806780074E-3</v>
      </c>
      <c r="Q56" s="97">
        <f t="shared" si="2"/>
        <v>4.3907052019204432E-2</v>
      </c>
      <c r="R56" s="97">
        <f>O56/'סכום נכסי הקרן'!$C$42</f>
        <v>4.264382075805824E-3</v>
      </c>
    </row>
    <row r="57" spans="2:18">
      <c r="B57" s="88" t="s">
        <v>349</v>
      </c>
      <c r="C57" s="86" t="s">
        <v>350</v>
      </c>
      <c r="D57" s="99" t="s">
        <v>134</v>
      </c>
      <c r="E57" s="86" t="s">
        <v>276</v>
      </c>
      <c r="F57" s="86"/>
      <c r="G57" s="86"/>
      <c r="H57" s="96">
        <v>5.6900000000001389</v>
      </c>
      <c r="I57" s="99" t="s">
        <v>178</v>
      </c>
      <c r="J57" s="100">
        <v>1.7500000000000002E-2</v>
      </c>
      <c r="K57" s="97">
        <v>5.699999999999655E-3</v>
      </c>
      <c r="L57" s="96">
        <v>5157207.2556869993</v>
      </c>
      <c r="M57" s="98">
        <v>106.99</v>
      </c>
      <c r="N57" s="86"/>
      <c r="O57" s="96">
        <v>5517.6962829670001</v>
      </c>
      <c r="P57" s="97">
        <v>2.8050762255422355E-4</v>
      </c>
      <c r="Q57" s="97">
        <f t="shared" si="2"/>
        <v>8.3727976219935083E-3</v>
      </c>
      <c r="R57" s="97">
        <f>O57/'סכום נכסי הקרן'!$C$42</f>
        <v>8.1319073956415665E-4</v>
      </c>
    </row>
    <row r="58" spans="2:18">
      <c r="B58" s="88" t="s">
        <v>351</v>
      </c>
      <c r="C58" s="86" t="s">
        <v>352</v>
      </c>
      <c r="D58" s="99" t="s">
        <v>134</v>
      </c>
      <c r="E58" s="86" t="s">
        <v>276</v>
      </c>
      <c r="F58" s="86"/>
      <c r="G58" s="86"/>
      <c r="H58" s="96">
        <v>8.3099999999998246</v>
      </c>
      <c r="I58" s="99" t="s">
        <v>178</v>
      </c>
      <c r="J58" s="100">
        <v>2.2499999999999999E-2</v>
      </c>
      <c r="K58" s="97">
        <v>9.0999999999995234E-3</v>
      </c>
      <c r="L58" s="96">
        <v>15601175.650694998</v>
      </c>
      <c r="M58" s="98">
        <v>111.57</v>
      </c>
      <c r="N58" s="86"/>
      <c r="O58" s="96">
        <v>17406.232357212997</v>
      </c>
      <c r="P58" s="97">
        <v>1.0386375095172969E-3</v>
      </c>
      <c r="Q58" s="97">
        <f t="shared" si="2"/>
        <v>2.641299075091029E-2</v>
      </c>
      <c r="R58" s="97">
        <f>O58/'סכום נכסי הקרן'!$C$42</f>
        <v>2.5653073742537206E-3</v>
      </c>
    </row>
    <row r="59" spans="2:18">
      <c r="B59" s="88" t="s">
        <v>353</v>
      </c>
      <c r="C59" s="86" t="s">
        <v>354</v>
      </c>
      <c r="D59" s="99" t="s">
        <v>134</v>
      </c>
      <c r="E59" s="86" t="s">
        <v>276</v>
      </c>
      <c r="F59" s="86"/>
      <c r="G59" s="86"/>
      <c r="H59" s="96">
        <v>0.34999999999998732</v>
      </c>
      <c r="I59" s="99" t="s">
        <v>178</v>
      </c>
      <c r="J59" s="100">
        <v>0.05</v>
      </c>
      <c r="K59" s="97">
        <v>1.8999999999997374E-3</v>
      </c>
      <c r="L59" s="96">
        <v>11214153.585066998</v>
      </c>
      <c r="M59" s="98">
        <v>104.93</v>
      </c>
      <c r="N59" s="86"/>
      <c r="O59" s="96">
        <v>11767.011188048997</v>
      </c>
      <c r="P59" s="97">
        <v>6.8014489566118252E-4</v>
      </c>
      <c r="Q59" s="97">
        <f t="shared" si="2"/>
        <v>1.7855785864366123E-2</v>
      </c>
      <c r="R59" s="97">
        <f>O59/'סכום נכסי הקרן'!$C$42</f>
        <v>1.734206458591787E-3</v>
      </c>
    </row>
    <row r="60" spans="2:18">
      <c r="B60" s="89"/>
      <c r="C60" s="86"/>
      <c r="D60" s="86"/>
      <c r="E60" s="86"/>
      <c r="F60" s="86"/>
      <c r="G60" s="86"/>
      <c r="H60" s="86"/>
      <c r="I60" s="86"/>
      <c r="J60" s="86"/>
      <c r="K60" s="97"/>
      <c r="L60" s="96"/>
      <c r="M60" s="98"/>
      <c r="N60" s="86"/>
      <c r="O60" s="86"/>
      <c r="P60" s="86"/>
      <c r="Q60" s="97"/>
      <c r="R60" s="86"/>
    </row>
    <row r="61" spans="2:18">
      <c r="B61" s="87" t="s">
        <v>25</v>
      </c>
      <c r="C61" s="84"/>
      <c r="D61" s="84"/>
      <c r="E61" s="84"/>
      <c r="F61" s="84"/>
      <c r="G61" s="84"/>
      <c r="H61" s="93">
        <v>0.68000000000017247</v>
      </c>
      <c r="I61" s="84"/>
      <c r="J61" s="84"/>
      <c r="K61" s="94">
        <v>2.4000000000002466E-3</v>
      </c>
      <c r="L61" s="93"/>
      <c r="M61" s="95"/>
      <c r="N61" s="84"/>
      <c r="O61" s="93">
        <v>1622.4139570789998</v>
      </c>
      <c r="P61" s="84"/>
      <c r="Q61" s="94">
        <f t="shared" ref="Q61:Q62" si="3">O61/$O$11</f>
        <v>2.4619230608350197E-3</v>
      </c>
      <c r="R61" s="94">
        <f>O61/'סכום נכסי הקרן'!$C$42</f>
        <v>2.391092111591986E-4</v>
      </c>
    </row>
    <row r="62" spans="2:18">
      <c r="B62" s="88" t="s">
        <v>355</v>
      </c>
      <c r="C62" s="86" t="s">
        <v>356</v>
      </c>
      <c r="D62" s="99" t="s">
        <v>134</v>
      </c>
      <c r="E62" s="86" t="s">
        <v>276</v>
      </c>
      <c r="F62" s="86"/>
      <c r="G62" s="86"/>
      <c r="H62" s="96">
        <v>0.68000000000017247</v>
      </c>
      <c r="I62" s="99" t="s">
        <v>178</v>
      </c>
      <c r="J62" s="100">
        <v>1.6000000000000001E-3</v>
      </c>
      <c r="K62" s="97">
        <v>2.4000000000002466E-3</v>
      </c>
      <c r="L62" s="96">
        <v>1622738.5693819998</v>
      </c>
      <c r="M62" s="98">
        <v>99.98</v>
      </c>
      <c r="N62" s="86"/>
      <c r="O62" s="96">
        <v>1622.4139570789998</v>
      </c>
      <c r="P62" s="97">
        <v>8.8078505597798403E-5</v>
      </c>
      <c r="Q62" s="97">
        <f t="shared" si="3"/>
        <v>2.4619230608350197E-3</v>
      </c>
      <c r="R62" s="97">
        <f>O62/'סכום נכסי הקרן'!$C$42</f>
        <v>2.391092111591986E-4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101" t="s">
        <v>125</v>
      </c>
      <c r="C66" s="102"/>
      <c r="D66" s="102"/>
    </row>
    <row r="67" spans="2:4">
      <c r="B67" s="101" t="s">
        <v>252</v>
      </c>
      <c r="C67" s="102"/>
      <c r="D67" s="102"/>
    </row>
    <row r="68" spans="2:4">
      <c r="B68" s="161" t="s">
        <v>260</v>
      </c>
      <c r="C68" s="161"/>
      <c r="D68" s="16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8:D68"/>
  </mergeCells>
  <phoneticPr fontId="5" type="noConversion"/>
  <dataValidations count="1">
    <dataValidation allowBlank="1" showInputMessage="1" showErrorMessage="1" sqref="N10:Q10 N9 N1:N7 N32:N1048576 C5:C29 O1:Q9 O11:Q1048576 B69:B1048576 J1:M1048576 E1:I30 B66:B68 D1:D29 R1:AF1048576 AJ1:XFD1048576 AG1:AI27 AG31:AI1048576 C66:D67 A1:A1048576 B1:B65 E32:I1048576 C32:D65 C69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topLeftCell="A7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193</v>
      </c>
      <c r="C1" s="80" t="s" vm="1">
        <v>271</v>
      </c>
    </row>
    <row r="2" spans="2:67">
      <c r="B2" s="58" t="s">
        <v>192</v>
      </c>
      <c r="C2" s="80" t="s">
        <v>272</v>
      </c>
    </row>
    <row r="3" spans="2:67">
      <c r="B3" s="58" t="s">
        <v>194</v>
      </c>
      <c r="C3" s="80" t="s">
        <v>273</v>
      </c>
    </row>
    <row r="4" spans="2:67">
      <c r="B4" s="58" t="s">
        <v>195</v>
      </c>
      <c r="C4" s="80">
        <v>8801</v>
      </c>
    </row>
    <row r="6" spans="2:67" ht="26.25" customHeight="1">
      <c r="B6" s="158" t="s">
        <v>223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BO6" s="3"/>
    </row>
    <row r="7" spans="2:67" ht="26.25" customHeight="1">
      <c r="B7" s="158" t="s">
        <v>99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Z7" s="45"/>
      <c r="BJ7" s="3"/>
      <c r="BO7" s="3"/>
    </row>
    <row r="8" spans="2:67" s="3" customFormat="1" ht="78.75">
      <c r="B8" s="39" t="s">
        <v>128</v>
      </c>
      <c r="C8" s="14" t="s">
        <v>49</v>
      </c>
      <c r="D8" s="14" t="s">
        <v>133</v>
      </c>
      <c r="E8" s="14" t="s">
        <v>239</v>
      </c>
      <c r="F8" s="14" t="s">
        <v>130</v>
      </c>
      <c r="G8" s="14" t="s">
        <v>70</v>
      </c>
      <c r="H8" s="14" t="s">
        <v>15</v>
      </c>
      <c r="I8" s="14" t="s">
        <v>71</v>
      </c>
      <c r="J8" s="14" t="s">
        <v>114</v>
      </c>
      <c r="K8" s="14" t="s">
        <v>18</v>
      </c>
      <c r="L8" s="14" t="s">
        <v>113</v>
      </c>
      <c r="M8" s="14" t="s">
        <v>17</v>
      </c>
      <c r="N8" s="14" t="s">
        <v>19</v>
      </c>
      <c r="O8" s="14" t="s">
        <v>254</v>
      </c>
      <c r="P8" s="14" t="s">
        <v>253</v>
      </c>
      <c r="Q8" s="14" t="s">
        <v>67</v>
      </c>
      <c r="R8" s="14" t="s">
        <v>64</v>
      </c>
      <c r="S8" s="14" t="s">
        <v>196</v>
      </c>
      <c r="T8" s="40" t="s">
        <v>198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261</v>
      </c>
      <c r="P9" s="17"/>
      <c r="Q9" s="17" t="s">
        <v>257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126</v>
      </c>
      <c r="R10" s="20" t="s">
        <v>127</v>
      </c>
      <c r="S10" s="47" t="s">
        <v>199</v>
      </c>
      <c r="T10" s="75" t="s">
        <v>240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270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125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252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topLeftCell="A105" zoomScale="80" zoomScaleNormal="80" workbookViewId="0">
      <selection activeCell="T119" sqref="T119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3" style="1" bestFit="1" customWidth="1"/>
    <col min="17" max="17" width="15.140625" style="1" bestFit="1" customWidth="1"/>
    <col min="18" max="18" width="11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193</v>
      </c>
      <c r="C1" s="80" t="s" vm="1">
        <v>271</v>
      </c>
    </row>
    <row r="2" spans="2:66">
      <c r="B2" s="58" t="s">
        <v>192</v>
      </c>
      <c r="C2" s="80" t="s">
        <v>272</v>
      </c>
    </row>
    <row r="3" spans="2:66">
      <c r="B3" s="58" t="s">
        <v>194</v>
      </c>
      <c r="C3" s="80" t="s">
        <v>273</v>
      </c>
    </row>
    <row r="4" spans="2:66">
      <c r="B4" s="58" t="s">
        <v>195</v>
      </c>
      <c r="C4" s="80">
        <v>8801</v>
      </c>
    </row>
    <row r="6" spans="2:66" ht="26.25" customHeight="1">
      <c r="B6" s="164" t="s">
        <v>223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/>
    </row>
    <row r="7" spans="2:66" ht="26.25" customHeight="1">
      <c r="B7" s="164" t="s">
        <v>100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6"/>
      <c r="BN7" s="3"/>
    </row>
    <row r="8" spans="2:66" s="3" customFormat="1" ht="78.75">
      <c r="B8" s="23" t="s">
        <v>128</v>
      </c>
      <c r="C8" s="31" t="s">
        <v>49</v>
      </c>
      <c r="D8" s="31" t="s">
        <v>133</v>
      </c>
      <c r="E8" s="31" t="s">
        <v>239</v>
      </c>
      <c r="F8" s="31" t="s">
        <v>130</v>
      </c>
      <c r="G8" s="31" t="s">
        <v>70</v>
      </c>
      <c r="H8" s="31" t="s">
        <v>15</v>
      </c>
      <c r="I8" s="31" t="s">
        <v>71</v>
      </c>
      <c r="J8" s="31" t="s">
        <v>114</v>
      </c>
      <c r="K8" s="31" t="s">
        <v>18</v>
      </c>
      <c r="L8" s="31" t="s">
        <v>113</v>
      </c>
      <c r="M8" s="31" t="s">
        <v>17</v>
      </c>
      <c r="N8" s="31" t="s">
        <v>19</v>
      </c>
      <c r="O8" s="14" t="s">
        <v>254</v>
      </c>
      <c r="P8" s="31" t="s">
        <v>253</v>
      </c>
      <c r="Q8" s="31" t="s">
        <v>269</v>
      </c>
      <c r="R8" s="31" t="s">
        <v>67</v>
      </c>
      <c r="S8" s="14" t="s">
        <v>64</v>
      </c>
      <c r="T8" s="31" t="s">
        <v>196</v>
      </c>
      <c r="U8" s="15" t="s">
        <v>198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261</v>
      </c>
      <c r="P9" s="33"/>
      <c r="Q9" s="17" t="s">
        <v>257</v>
      </c>
      <c r="R9" s="33" t="s">
        <v>257</v>
      </c>
      <c r="S9" s="17" t="s">
        <v>20</v>
      </c>
      <c r="T9" s="33" t="s">
        <v>257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126</v>
      </c>
      <c r="R10" s="20" t="s">
        <v>127</v>
      </c>
      <c r="S10" s="20" t="s">
        <v>199</v>
      </c>
      <c r="T10" s="21" t="s">
        <v>240</v>
      </c>
      <c r="U10" s="21" t="s">
        <v>263</v>
      </c>
      <c r="V10" s="5"/>
      <c r="BI10" s="1"/>
      <c r="BJ10" s="3"/>
      <c r="BK10" s="1"/>
    </row>
    <row r="11" spans="2:66" s="4" customFormat="1" ht="18" customHeight="1">
      <c r="B11" s="81" t="s">
        <v>36</v>
      </c>
      <c r="C11" s="82"/>
      <c r="D11" s="82"/>
      <c r="E11" s="82"/>
      <c r="F11" s="82"/>
      <c r="G11" s="82"/>
      <c r="H11" s="82"/>
      <c r="I11" s="82"/>
      <c r="J11" s="82"/>
      <c r="K11" s="90">
        <v>4.4433127798860497</v>
      </c>
      <c r="L11" s="82"/>
      <c r="M11" s="82"/>
      <c r="N11" s="105">
        <v>1.4409089096233818E-2</v>
      </c>
      <c r="O11" s="90"/>
      <c r="P11" s="92"/>
      <c r="Q11" s="90">
        <f>Q12</f>
        <v>3842.828732105932</v>
      </c>
      <c r="R11" s="90">
        <v>878767.69836752082</v>
      </c>
      <c r="S11" s="82"/>
      <c r="T11" s="91">
        <f>R11/$R$11</f>
        <v>1</v>
      </c>
      <c r="U11" s="91">
        <f>R11/'סכום נכסי הקרן'!$C$42</f>
        <v>0.12951161461107369</v>
      </c>
      <c r="V11" s="5"/>
      <c r="BI11" s="1"/>
      <c r="BJ11" s="3"/>
      <c r="BK11" s="1"/>
      <c r="BN11" s="1"/>
    </row>
    <row r="12" spans="2:66">
      <c r="B12" s="83" t="s">
        <v>248</v>
      </c>
      <c r="C12" s="84"/>
      <c r="D12" s="84"/>
      <c r="E12" s="84"/>
      <c r="F12" s="84"/>
      <c r="G12" s="84"/>
      <c r="H12" s="84"/>
      <c r="I12" s="84"/>
      <c r="J12" s="84"/>
      <c r="K12" s="93">
        <v>4.1245250208287079</v>
      </c>
      <c r="L12" s="84"/>
      <c r="M12" s="84"/>
      <c r="N12" s="106">
        <v>1.0144958303441998E-2</v>
      </c>
      <c r="O12" s="93"/>
      <c r="P12" s="95"/>
      <c r="Q12" s="93">
        <f>Q13+Q166</f>
        <v>3842.828732105932</v>
      </c>
      <c r="R12" s="93">
        <v>739751.63035066507</v>
      </c>
      <c r="S12" s="84"/>
      <c r="T12" s="94">
        <f t="shared" ref="T12:T75" si="0">R12/$R$11</f>
        <v>0.84180566914884936</v>
      </c>
      <c r="U12" s="94">
        <f>R12/'סכום נכסי הקרן'!$C$42</f>
        <v>0.10902361140022279</v>
      </c>
      <c r="BJ12" s="3"/>
    </row>
    <row r="13" spans="2:66" ht="20.25">
      <c r="B13" s="104" t="s">
        <v>35</v>
      </c>
      <c r="C13" s="84"/>
      <c r="D13" s="84"/>
      <c r="E13" s="84"/>
      <c r="F13" s="84"/>
      <c r="G13" s="84"/>
      <c r="H13" s="84"/>
      <c r="I13" s="84"/>
      <c r="J13" s="84"/>
      <c r="K13" s="93">
        <v>4.0921800403589446</v>
      </c>
      <c r="L13" s="84"/>
      <c r="M13" s="84"/>
      <c r="N13" s="106">
        <v>6.3741517582495645E-3</v>
      </c>
      <c r="O13" s="93"/>
      <c r="P13" s="95"/>
      <c r="Q13" s="93">
        <f>SUM(Q14:Q164)</f>
        <v>3413.1694886029322</v>
      </c>
      <c r="R13" s="93">
        <v>592366.710848441</v>
      </c>
      <c r="S13" s="84"/>
      <c r="T13" s="94">
        <f t="shared" si="0"/>
        <v>0.67408794377498804</v>
      </c>
      <c r="U13" s="94">
        <f>R13/'סכום נכסי הקרן'!$C$42</f>
        <v>8.7302217988157363E-2</v>
      </c>
      <c r="BJ13" s="4"/>
    </row>
    <row r="14" spans="2:66">
      <c r="B14" s="89" t="s">
        <v>357</v>
      </c>
      <c r="C14" s="86" t="s">
        <v>358</v>
      </c>
      <c r="D14" s="99" t="s">
        <v>134</v>
      </c>
      <c r="E14" s="99" t="s">
        <v>359</v>
      </c>
      <c r="F14" s="86" t="s">
        <v>360</v>
      </c>
      <c r="G14" s="99" t="s">
        <v>361</v>
      </c>
      <c r="H14" s="86" t="s">
        <v>362</v>
      </c>
      <c r="I14" s="86" t="s">
        <v>363</v>
      </c>
      <c r="J14" s="86"/>
      <c r="K14" s="96">
        <v>3.0600000000000307</v>
      </c>
      <c r="L14" s="99" t="s">
        <v>178</v>
      </c>
      <c r="M14" s="100">
        <v>6.1999999999999998E-3</v>
      </c>
      <c r="N14" s="100">
        <v>-3.700000000000263E-3</v>
      </c>
      <c r="O14" s="96">
        <v>13705632.561136998</v>
      </c>
      <c r="P14" s="98">
        <v>105.4</v>
      </c>
      <c r="Q14" s="86"/>
      <c r="R14" s="96">
        <v>14445.737248926</v>
      </c>
      <c r="S14" s="97">
        <v>2.9075734626714919E-3</v>
      </c>
      <c r="T14" s="97">
        <f t="shared" si="0"/>
        <v>1.6438630227034654E-2</v>
      </c>
      <c r="U14" s="97">
        <f>R14/'סכום נכסי הקרן'!$C$42</f>
        <v>2.128993542697659E-3</v>
      </c>
    </row>
    <row r="15" spans="2:66">
      <c r="B15" s="89" t="s">
        <v>364</v>
      </c>
      <c r="C15" s="86" t="s">
        <v>365</v>
      </c>
      <c r="D15" s="99" t="s">
        <v>134</v>
      </c>
      <c r="E15" s="99" t="s">
        <v>359</v>
      </c>
      <c r="F15" s="86" t="s">
        <v>366</v>
      </c>
      <c r="G15" s="99" t="s">
        <v>367</v>
      </c>
      <c r="H15" s="86" t="s">
        <v>368</v>
      </c>
      <c r="I15" s="86" t="s">
        <v>174</v>
      </c>
      <c r="J15" s="86"/>
      <c r="K15" s="96">
        <v>5.9400000000000484</v>
      </c>
      <c r="L15" s="99" t="s">
        <v>178</v>
      </c>
      <c r="M15" s="100">
        <v>1E-3</v>
      </c>
      <c r="N15" s="100">
        <v>-2.900000000000348E-3</v>
      </c>
      <c r="O15" s="96">
        <v>3646338.7270659995</v>
      </c>
      <c r="P15" s="98">
        <v>102.55</v>
      </c>
      <c r="Q15" s="86"/>
      <c r="R15" s="96">
        <v>3739.3205264029998</v>
      </c>
      <c r="S15" s="97">
        <v>5.2090553243799992E-3</v>
      </c>
      <c r="T15" s="97">
        <f t="shared" si="0"/>
        <v>4.2551865906649772E-3</v>
      </c>
      <c r="U15" s="97">
        <f>R15/'סכום נכסי הקרן'!$C$42</f>
        <v>5.5109608582841105E-4</v>
      </c>
    </row>
    <row r="16" spans="2:66">
      <c r="B16" s="89" t="s">
        <v>369</v>
      </c>
      <c r="C16" s="86" t="s">
        <v>370</v>
      </c>
      <c r="D16" s="99" t="s">
        <v>134</v>
      </c>
      <c r="E16" s="99" t="s">
        <v>359</v>
      </c>
      <c r="F16" s="86" t="s">
        <v>366</v>
      </c>
      <c r="G16" s="99" t="s">
        <v>367</v>
      </c>
      <c r="H16" s="86" t="s">
        <v>368</v>
      </c>
      <c r="I16" s="86" t="s">
        <v>174</v>
      </c>
      <c r="J16" s="86"/>
      <c r="K16" s="96">
        <v>1.00999999999998</v>
      </c>
      <c r="L16" s="99" t="s">
        <v>178</v>
      </c>
      <c r="M16" s="100">
        <v>8.0000000000000002E-3</v>
      </c>
      <c r="N16" s="100">
        <v>-2.7000000000012721E-3</v>
      </c>
      <c r="O16" s="96">
        <v>2874257.9885029998</v>
      </c>
      <c r="P16" s="98">
        <v>103.94</v>
      </c>
      <c r="Q16" s="86"/>
      <c r="R16" s="96">
        <v>2987.5038323059994</v>
      </c>
      <c r="S16" s="97">
        <v>6.6890880765633461E-3</v>
      </c>
      <c r="T16" s="97">
        <f t="shared" si="0"/>
        <v>3.3996513957623379E-3</v>
      </c>
      <c r="U16" s="97">
        <f>R16/'סכום נכסי הקרן'!$C$42</f>
        <v>4.4029434137997066E-4</v>
      </c>
    </row>
    <row r="17" spans="2:61" ht="20.25">
      <c r="B17" s="89" t="s">
        <v>371</v>
      </c>
      <c r="C17" s="86" t="s">
        <v>372</v>
      </c>
      <c r="D17" s="99" t="s">
        <v>134</v>
      </c>
      <c r="E17" s="99" t="s">
        <v>359</v>
      </c>
      <c r="F17" s="86" t="s">
        <v>373</v>
      </c>
      <c r="G17" s="99" t="s">
        <v>367</v>
      </c>
      <c r="H17" s="86" t="s">
        <v>368</v>
      </c>
      <c r="I17" s="86" t="s">
        <v>174</v>
      </c>
      <c r="J17" s="86"/>
      <c r="K17" s="96">
        <v>0.76000000000000545</v>
      </c>
      <c r="L17" s="99" t="s">
        <v>178</v>
      </c>
      <c r="M17" s="100">
        <v>5.8999999999999999E-3</v>
      </c>
      <c r="N17" s="100">
        <v>-4.9999999999976279E-4</v>
      </c>
      <c r="O17" s="96">
        <v>14517089.874052996</v>
      </c>
      <c r="P17" s="98">
        <v>101.62</v>
      </c>
      <c r="Q17" s="86"/>
      <c r="R17" s="96">
        <v>14752.266443566996</v>
      </c>
      <c r="S17" s="97">
        <v>2.7194977950329609E-3</v>
      </c>
      <c r="T17" s="97">
        <f t="shared" si="0"/>
        <v>1.6787447320801792E-2</v>
      </c>
      <c r="U17" s="97">
        <f>R17/'סכום נכסי הקרן'!$C$42</f>
        <v>2.1741694077153833E-3</v>
      </c>
      <c r="BI17" s="4"/>
    </row>
    <row r="18" spans="2:61">
      <c r="B18" s="89" t="s">
        <v>374</v>
      </c>
      <c r="C18" s="86" t="s">
        <v>375</v>
      </c>
      <c r="D18" s="99" t="s">
        <v>134</v>
      </c>
      <c r="E18" s="99" t="s">
        <v>359</v>
      </c>
      <c r="F18" s="86" t="s">
        <v>373</v>
      </c>
      <c r="G18" s="99" t="s">
        <v>367</v>
      </c>
      <c r="H18" s="86" t="s">
        <v>368</v>
      </c>
      <c r="I18" s="86" t="s">
        <v>174</v>
      </c>
      <c r="J18" s="86"/>
      <c r="K18" s="96">
        <v>5.6499999999997552</v>
      </c>
      <c r="L18" s="99" t="s">
        <v>178</v>
      </c>
      <c r="M18" s="100">
        <v>8.3000000000000001E-3</v>
      </c>
      <c r="N18" s="100">
        <v>-3.7999999999998031E-3</v>
      </c>
      <c r="O18" s="96">
        <v>4699121.9483080003</v>
      </c>
      <c r="P18" s="98">
        <v>108.1</v>
      </c>
      <c r="Q18" s="86"/>
      <c r="R18" s="96">
        <v>5079.7508750449988</v>
      </c>
      <c r="S18" s="97">
        <v>3.6541458574523514E-3</v>
      </c>
      <c r="T18" s="97">
        <f t="shared" si="0"/>
        <v>5.7805389120260207E-3</v>
      </c>
      <c r="U18" s="97">
        <f>R18/'סכום נכסי הקרן'!$C$42</f>
        <v>7.4864692781862916E-4</v>
      </c>
    </row>
    <row r="19" spans="2:61">
      <c r="B19" s="89" t="s">
        <v>376</v>
      </c>
      <c r="C19" s="86" t="s">
        <v>377</v>
      </c>
      <c r="D19" s="99" t="s">
        <v>134</v>
      </c>
      <c r="E19" s="99" t="s">
        <v>359</v>
      </c>
      <c r="F19" s="86" t="s">
        <v>378</v>
      </c>
      <c r="G19" s="99" t="s">
        <v>367</v>
      </c>
      <c r="H19" s="86" t="s">
        <v>368</v>
      </c>
      <c r="I19" s="86" t="s">
        <v>174</v>
      </c>
      <c r="J19" s="86"/>
      <c r="K19" s="96">
        <v>1.4600000000000597</v>
      </c>
      <c r="L19" s="99" t="s">
        <v>178</v>
      </c>
      <c r="M19" s="100">
        <v>4.0999999999999995E-3</v>
      </c>
      <c r="N19" s="100">
        <v>-1.8999999999959251E-3</v>
      </c>
      <c r="O19" s="96">
        <v>992256.02693899989</v>
      </c>
      <c r="P19" s="98">
        <v>101.4</v>
      </c>
      <c r="Q19" s="86"/>
      <c r="R19" s="96">
        <v>1006.1476605389997</v>
      </c>
      <c r="S19" s="97">
        <v>1.2072132632234198E-3</v>
      </c>
      <c r="T19" s="97">
        <f t="shared" si="0"/>
        <v>1.144952940814861E-3</v>
      </c>
      <c r="U19" s="97">
        <f>R19/'סכום נכסי הקרן'!$C$42</f>
        <v>1.4828470401862976E-4</v>
      </c>
      <c r="BI19" s="3"/>
    </row>
    <row r="20" spans="2:61">
      <c r="B20" s="89" t="s">
        <v>379</v>
      </c>
      <c r="C20" s="86" t="s">
        <v>380</v>
      </c>
      <c r="D20" s="99" t="s">
        <v>134</v>
      </c>
      <c r="E20" s="99" t="s">
        <v>359</v>
      </c>
      <c r="F20" s="86" t="s">
        <v>378</v>
      </c>
      <c r="G20" s="99" t="s">
        <v>367</v>
      </c>
      <c r="H20" s="86" t="s">
        <v>368</v>
      </c>
      <c r="I20" s="86" t="s">
        <v>174</v>
      </c>
      <c r="J20" s="86"/>
      <c r="K20" s="96">
        <v>0.35000000000001441</v>
      </c>
      <c r="L20" s="99" t="s">
        <v>178</v>
      </c>
      <c r="M20" s="100">
        <v>6.4000000000000003E-3</v>
      </c>
      <c r="N20" s="100">
        <v>6.29999999999949E-3</v>
      </c>
      <c r="O20" s="96">
        <v>10296536.859422999</v>
      </c>
      <c r="P20" s="98">
        <v>101.21</v>
      </c>
      <c r="Q20" s="86"/>
      <c r="R20" s="96">
        <v>10421.124291630998</v>
      </c>
      <c r="S20" s="97">
        <v>3.268643282003558E-3</v>
      </c>
      <c r="T20" s="97">
        <f t="shared" si="0"/>
        <v>1.1858793070102862E-2</v>
      </c>
      <c r="U20" s="97">
        <f>R20/'סכום נכסי הקרן'!$C$42</f>
        <v>1.5358514378476333E-3</v>
      </c>
    </row>
    <row r="21" spans="2:61">
      <c r="B21" s="89" t="s">
        <v>381</v>
      </c>
      <c r="C21" s="86" t="s">
        <v>382</v>
      </c>
      <c r="D21" s="99" t="s">
        <v>134</v>
      </c>
      <c r="E21" s="99" t="s">
        <v>359</v>
      </c>
      <c r="F21" s="86" t="s">
        <v>378</v>
      </c>
      <c r="G21" s="99" t="s">
        <v>367</v>
      </c>
      <c r="H21" s="86" t="s">
        <v>368</v>
      </c>
      <c r="I21" s="86" t="s">
        <v>174</v>
      </c>
      <c r="J21" s="86"/>
      <c r="K21" s="96">
        <v>1.8100000000000036</v>
      </c>
      <c r="L21" s="99" t="s">
        <v>178</v>
      </c>
      <c r="M21" s="100">
        <v>0.04</v>
      </c>
      <c r="N21" s="100">
        <v>-5.1999999999997075E-3</v>
      </c>
      <c r="O21" s="96">
        <v>7346161.3695899984</v>
      </c>
      <c r="P21" s="98">
        <v>111.56</v>
      </c>
      <c r="Q21" s="86"/>
      <c r="R21" s="96">
        <v>8195.3774510369985</v>
      </c>
      <c r="S21" s="97">
        <v>3.545964933846471E-3</v>
      </c>
      <c r="T21" s="97">
        <f t="shared" si="0"/>
        <v>9.3259885021507744E-3</v>
      </c>
      <c r="U21" s="97">
        <f>R21/'סכום נכסי הקרן'!$C$42</f>
        <v>1.2078238287578555E-3</v>
      </c>
    </row>
    <row r="22" spans="2:61">
      <c r="B22" s="89" t="s">
        <v>383</v>
      </c>
      <c r="C22" s="86" t="s">
        <v>384</v>
      </c>
      <c r="D22" s="99" t="s">
        <v>134</v>
      </c>
      <c r="E22" s="99" t="s">
        <v>359</v>
      </c>
      <c r="F22" s="86" t="s">
        <v>378</v>
      </c>
      <c r="G22" s="99" t="s">
        <v>367</v>
      </c>
      <c r="H22" s="86" t="s">
        <v>368</v>
      </c>
      <c r="I22" s="86" t="s">
        <v>174</v>
      </c>
      <c r="J22" s="86"/>
      <c r="K22" s="96">
        <v>2.9699999999999536</v>
      </c>
      <c r="L22" s="99" t="s">
        <v>178</v>
      </c>
      <c r="M22" s="100">
        <v>9.8999999999999991E-3</v>
      </c>
      <c r="N22" s="100">
        <v>-5.3999999999996481E-3</v>
      </c>
      <c r="O22" s="96">
        <v>9621551.3780019972</v>
      </c>
      <c r="P22" s="98">
        <v>106.42</v>
      </c>
      <c r="Q22" s="86"/>
      <c r="R22" s="96">
        <v>10239.255029583997</v>
      </c>
      <c r="S22" s="97">
        <v>3.1924199147018079E-3</v>
      </c>
      <c r="T22" s="97">
        <f t="shared" si="0"/>
        <v>1.1651833639999937E-2</v>
      </c>
      <c r="U22" s="97">
        <f>R22/'סכום נכסי הקרן'!$C$42</f>
        <v>1.5090477878960159E-3</v>
      </c>
    </row>
    <row r="23" spans="2:61">
      <c r="B23" s="89" t="s">
        <v>385</v>
      </c>
      <c r="C23" s="86" t="s">
        <v>386</v>
      </c>
      <c r="D23" s="99" t="s">
        <v>134</v>
      </c>
      <c r="E23" s="99" t="s">
        <v>359</v>
      </c>
      <c r="F23" s="86" t="s">
        <v>378</v>
      </c>
      <c r="G23" s="99" t="s">
        <v>367</v>
      </c>
      <c r="H23" s="86" t="s">
        <v>368</v>
      </c>
      <c r="I23" s="86" t="s">
        <v>174</v>
      </c>
      <c r="J23" s="86"/>
      <c r="K23" s="96">
        <v>4.9300000000002555</v>
      </c>
      <c r="L23" s="99" t="s">
        <v>178</v>
      </c>
      <c r="M23" s="100">
        <v>8.6E-3</v>
      </c>
      <c r="N23" s="100">
        <v>-4.6000000000005238E-3</v>
      </c>
      <c r="O23" s="96">
        <v>8423016.1330929976</v>
      </c>
      <c r="P23" s="98">
        <v>108.6</v>
      </c>
      <c r="Q23" s="86"/>
      <c r="R23" s="96">
        <v>9147.395051462001</v>
      </c>
      <c r="S23" s="97">
        <v>3.3673867174550862E-3</v>
      </c>
      <c r="T23" s="97">
        <f t="shared" si="0"/>
        <v>1.0409343753138671E-2</v>
      </c>
      <c r="U23" s="97">
        <f>R23/'סכום נכסי הקרן'!$C$42</f>
        <v>1.348130916510683E-3</v>
      </c>
    </row>
    <row r="24" spans="2:61">
      <c r="B24" s="89" t="s">
        <v>387</v>
      </c>
      <c r="C24" s="86" t="s">
        <v>388</v>
      </c>
      <c r="D24" s="99" t="s">
        <v>134</v>
      </c>
      <c r="E24" s="99" t="s">
        <v>359</v>
      </c>
      <c r="F24" s="86" t="s">
        <v>378</v>
      </c>
      <c r="G24" s="99" t="s">
        <v>367</v>
      </c>
      <c r="H24" s="86" t="s">
        <v>368</v>
      </c>
      <c r="I24" s="86" t="s">
        <v>174</v>
      </c>
      <c r="J24" s="86"/>
      <c r="K24" s="96">
        <v>7.6999999999918396</v>
      </c>
      <c r="L24" s="99" t="s">
        <v>178</v>
      </c>
      <c r="M24" s="100">
        <v>1.2199999999999999E-2</v>
      </c>
      <c r="N24" s="100">
        <v>-3.0000000000524616E-4</v>
      </c>
      <c r="O24" s="96">
        <v>306345.69999999995</v>
      </c>
      <c r="P24" s="98">
        <v>112</v>
      </c>
      <c r="Q24" s="86"/>
      <c r="R24" s="96">
        <v>343.10718369399996</v>
      </c>
      <c r="S24" s="97">
        <v>3.8216397540942698E-4</v>
      </c>
      <c r="T24" s="97">
        <f t="shared" si="0"/>
        <v>3.9044127854424691E-4</v>
      </c>
      <c r="U24" s="97">
        <f>R24/'סכום נכסי הקרן'!$C$42</f>
        <v>5.0566680395077387E-5</v>
      </c>
    </row>
    <row r="25" spans="2:61">
      <c r="B25" s="89" t="s">
        <v>389</v>
      </c>
      <c r="C25" s="86" t="s">
        <v>390</v>
      </c>
      <c r="D25" s="99" t="s">
        <v>134</v>
      </c>
      <c r="E25" s="99" t="s">
        <v>359</v>
      </c>
      <c r="F25" s="86" t="s">
        <v>378</v>
      </c>
      <c r="G25" s="99" t="s">
        <v>367</v>
      </c>
      <c r="H25" s="86" t="s">
        <v>368</v>
      </c>
      <c r="I25" s="86" t="s">
        <v>174</v>
      </c>
      <c r="J25" s="86"/>
      <c r="K25" s="96">
        <v>6.6699999999998623</v>
      </c>
      <c r="L25" s="99" t="s">
        <v>178</v>
      </c>
      <c r="M25" s="100">
        <v>3.8E-3</v>
      </c>
      <c r="N25" s="100">
        <v>-1.4999999999997613E-3</v>
      </c>
      <c r="O25" s="96">
        <v>12195305.739353998</v>
      </c>
      <c r="P25" s="98">
        <v>102.95</v>
      </c>
      <c r="Q25" s="86"/>
      <c r="R25" s="96">
        <v>12555.066547421997</v>
      </c>
      <c r="S25" s="97">
        <v>4.0651019131179994E-3</v>
      </c>
      <c r="T25" s="97">
        <f t="shared" si="0"/>
        <v>1.4287127952865627E-2</v>
      </c>
      <c r="U25" s="97">
        <f>R25/'סכום נכסי הקרן'!$C$42</f>
        <v>1.8503490093306314E-3</v>
      </c>
    </row>
    <row r="26" spans="2:61">
      <c r="B26" s="89" t="s">
        <v>391</v>
      </c>
      <c r="C26" s="86" t="s">
        <v>392</v>
      </c>
      <c r="D26" s="99" t="s">
        <v>134</v>
      </c>
      <c r="E26" s="99" t="s">
        <v>359</v>
      </c>
      <c r="F26" s="86" t="s">
        <v>378</v>
      </c>
      <c r="G26" s="99" t="s">
        <v>367</v>
      </c>
      <c r="H26" s="86" t="s">
        <v>368</v>
      </c>
      <c r="I26" s="86" t="s">
        <v>174</v>
      </c>
      <c r="J26" s="86"/>
      <c r="K26" s="96">
        <v>10.570000000000652</v>
      </c>
      <c r="L26" s="99" t="s">
        <v>178</v>
      </c>
      <c r="M26" s="100">
        <v>1.9E-3</v>
      </c>
      <c r="N26" s="100">
        <v>2.7999999999995186E-3</v>
      </c>
      <c r="O26" s="96">
        <v>4114976.1163449995</v>
      </c>
      <c r="P26" s="98">
        <v>100.87</v>
      </c>
      <c r="Q26" s="86"/>
      <c r="R26" s="96">
        <v>4150.7762320899992</v>
      </c>
      <c r="S26" s="97">
        <v>5.8623989622068953E-3</v>
      </c>
      <c r="T26" s="97">
        <f t="shared" si="0"/>
        <v>4.7234055596272603E-3</v>
      </c>
      <c r="U26" s="97">
        <f>R26/'סכום נכסי הקרן'!$C$42</f>
        <v>6.1173588049024861E-4</v>
      </c>
    </row>
    <row r="27" spans="2:61">
      <c r="B27" s="89" t="s">
        <v>393</v>
      </c>
      <c r="C27" s="86" t="s">
        <v>394</v>
      </c>
      <c r="D27" s="99" t="s">
        <v>134</v>
      </c>
      <c r="E27" s="99" t="s">
        <v>359</v>
      </c>
      <c r="F27" s="86" t="s">
        <v>395</v>
      </c>
      <c r="G27" s="99" t="s">
        <v>170</v>
      </c>
      <c r="H27" s="86" t="s">
        <v>362</v>
      </c>
      <c r="I27" s="86" t="s">
        <v>363</v>
      </c>
      <c r="J27" s="86"/>
      <c r="K27" s="96">
        <v>15.429999999999129</v>
      </c>
      <c r="L27" s="99" t="s">
        <v>178</v>
      </c>
      <c r="M27" s="100">
        <v>2.07E-2</v>
      </c>
      <c r="N27" s="100">
        <v>1.2399999999998022E-2</v>
      </c>
      <c r="O27" s="96">
        <v>2145922.4513369994</v>
      </c>
      <c r="P27" s="98">
        <v>113</v>
      </c>
      <c r="Q27" s="86"/>
      <c r="R27" s="96">
        <v>2424.8922786769999</v>
      </c>
      <c r="S27" s="97">
        <v>3.2028693303537306E-3</v>
      </c>
      <c r="T27" s="97">
        <f t="shared" si="0"/>
        <v>2.7594235463839893E-3</v>
      </c>
      <c r="U27" s="97">
        <f>R27/'סכום נכסי הקרן'!$C$42</f>
        <v>3.5737739888800545E-4</v>
      </c>
    </row>
    <row r="28" spans="2:61">
      <c r="B28" s="89" t="s">
        <v>396</v>
      </c>
      <c r="C28" s="86" t="s">
        <v>397</v>
      </c>
      <c r="D28" s="99" t="s">
        <v>134</v>
      </c>
      <c r="E28" s="99" t="s">
        <v>359</v>
      </c>
      <c r="F28" s="86" t="s">
        <v>398</v>
      </c>
      <c r="G28" s="99" t="s">
        <v>367</v>
      </c>
      <c r="H28" s="86" t="s">
        <v>368</v>
      </c>
      <c r="I28" s="86" t="s">
        <v>174</v>
      </c>
      <c r="J28" s="86"/>
      <c r="K28" s="96">
        <v>2.7199999999999176</v>
      </c>
      <c r="L28" s="99" t="s">
        <v>178</v>
      </c>
      <c r="M28" s="100">
        <v>0.05</v>
      </c>
      <c r="N28" s="100">
        <v>-5.2999999999998578E-3</v>
      </c>
      <c r="O28" s="96">
        <v>12775047.494066998</v>
      </c>
      <c r="P28" s="98">
        <v>121.44</v>
      </c>
      <c r="Q28" s="86"/>
      <c r="R28" s="96">
        <v>15514.017694973998</v>
      </c>
      <c r="S28" s="97">
        <v>4.05350270324536E-3</v>
      </c>
      <c r="T28" s="97">
        <f t="shared" si="0"/>
        <v>1.7654287616390832E-2</v>
      </c>
      <c r="U28" s="97">
        <f>R28/'סכום נכסי הקרן'!$C$42</f>
        <v>2.2864352940070603E-3</v>
      </c>
    </row>
    <row r="29" spans="2:61">
      <c r="B29" s="89" t="s">
        <v>399</v>
      </c>
      <c r="C29" s="86" t="s">
        <v>400</v>
      </c>
      <c r="D29" s="99" t="s">
        <v>134</v>
      </c>
      <c r="E29" s="99" t="s">
        <v>359</v>
      </c>
      <c r="F29" s="86" t="s">
        <v>398</v>
      </c>
      <c r="G29" s="99" t="s">
        <v>367</v>
      </c>
      <c r="H29" s="86" t="s">
        <v>368</v>
      </c>
      <c r="I29" s="86" t="s">
        <v>174</v>
      </c>
      <c r="J29" s="86"/>
      <c r="K29" s="96">
        <v>0.96999999999871489</v>
      </c>
      <c r="L29" s="99" t="s">
        <v>178</v>
      </c>
      <c r="M29" s="100">
        <v>1.6E-2</v>
      </c>
      <c r="N29" s="100">
        <v>-1.0000000000055869E-3</v>
      </c>
      <c r="O29" s="96">
        <v>350251.95364499994</v>
      </c>
      <c r="P29" s="98">
        <v>102.2</v>
      </c>
      <c r="Q29" s="86"/>
      <c r="R29" s="96">
        <v>357.957504718</v>
      </c>
      <c r="S29" s="97">
        <v>3.3369833675796738E-4</v>
      </c>
      <c r="T29" s="97">
        <f t="shared" si="0"/>
        <v>4.0734030777755552E-4</v>
      </c>
      <c r="U29" s="97">
        <f>R29/'סכום נכסי הקרן'!$C$42</f>
        <v>5.2755300956442912E-5</v>
      </c>
    </row>
    <row r="30" spans="2:61">
      <c r="B30" s="89" t="s">
        <v>401</v>
      </c>
      <c r="C30" s="86" t="s">
        <v>402</v>
      </c>
      <c r="D30" s="99" t="s">
        <v>134</v>
      </c>
      <c r="E30" s="99" t="s">
        <v>359</v>
      </c>
      <c r="F30" s="86" t="s">
        <v>398</v>
      </c>
      <c r="G30" s="99" t="s">
        <v>367</v>
      </c>
      <c r="H30" s="86" t="s">
        <v>368</v>
      </c>
      <c r="I30" s="86" t="s">
        <v>174</v>
      </c>
      <c r="J30" s="86"/>
      <c r="K30" s="96">
        <v>1.9900000000001501</v>
      </c>
      <c r="L30" s="99" t="s">
        <v>178</v>
      </c>
      <c r="M30" s="100">
        <v>6.9999999999999993E-3</v>
      </c>
      <c r="N30" s="100">
        <v>-4.2000000000002521E-3</v>
      </c>
      <c r="O30" s="96">
        <v>5251139.6570409993</v>
      </c>
      <c r="P30" s="98">
        <v>105.1</v>
      </c>
      <c r="Q30" s="86"/>
      <c r="R30" s="96">
        <v>5518.9479370830004</v>
      </c>
      <c r="S30" s="97">
        <v>1.8467922299281957E-3</v>
      </c>
      <c r="T30" s="97">
        <f t="shared" si="0"/>
        <v>6.2803263562549042E-3</v>
      </c>
      <c r="U30" s="97">
        <f>R30/'סכום נכסי הקרן'!$C$42</f>
        <v>8.1337520668305378E-4</v>
      </c>
    </row>
    <row r="31" spans="2:61">
      <c r="B31" s="89" t="s">
        <v>403</v>
      </c>
      <c r="C31" s="86" t="s">
        <v>404</v>
      </c>
      <c r="D31" s="99" t="s">
        <v>134</v>
      </c>
      <c r="E31" s="99" t="s">
        <v>359</v>
      </c>
      <c r="F31" s="86" t="s">
        <v>398</v>
      </c>
      <c r="G31" s="99" t="s">
        <v>367</v>
      </c>
      <c r="H31" s="86" t="s">
        <v>368</v>
      </c>
      <c r="I31" s="86" t="s">
        <v>174</v>
      </c>
      <c r="J31" s="86"/>
      <c r="K31" s="96">
        <v>4.5800000000003704</v>
      </c>
      <c r="L31" s="99" t="s">
        <v>178</v>
      </c>
      <c r="M31" s="100">
        <v>6.0000000000000001E-3</v>
      </c>
      <c r="N31" s="100">
        <v>-4.1000000000005633E-3</v>
      </c>
      <c r="O31" s="96">
        <v>5822127.385170999</v>
      </c>
      <c r="P31" s="98">
        <v>106.76</v>
      </c>
      <c r="Q31" s="86"/>
      <c r="R31" s="96">
        <v>6215.7030448649994</v>
      </c>
      <c r="S31" s="97">
        <v>2.9085470722312514E-3</v>
      </c>
      <c r="T31" s="97">
        <f t="shared" si="0"/>
        <v>7.0732038244144127E-3</v>
      </c>
      <c r="U31" s="97">
        <f>R31/'סכום נכסי הקרן'!$C$42</f>
        <v>9.1606204777313195E-4</v>
      </c>
    </row>
    <row r="32" spans="2:61">
      <c r="B32" s="89" t="s">
        <v>405</v>
      </c>
      <c r="C32" s="86" t="s">
        <v>406</v>
      </c>
      <c r="D32" s="99" t="s">
        <v>134</v>
      </c>
      <c r="E32" s="99" t="s">
        <v>359</v>
      </c>
      <c r="F32" s="86" t="s">
        <v>398</v>
      </c>
      <c r="G32" s="99" t="s">
        <v>367</v>
      </c>
      <c r="H32" s="86" t="s">
        <v>368</v>
      </c>
      <c r="I32" s="86" t="s">
        <v>174</v>
      </c>
      <c r="J32" s="86"/>
      <c r="K32" s="96">
        <v>5.5399999999999112</v>
      </c>
      <c r="L32" s="99" t="s">
        <v>178</v>
      </c>
      <c r="M32" s="100">
        <v>1.7500000000000002E-2</v>
      </c>
      <c r="N32" s="100">
        <v>-3.1000000000000931E-3</v>
      </c>
      <c r="O32" s="96">
        <v>15139713.706241999</v>
      </c>
      <c r="P32" s="98">
        <v>113.54</v>
      </c>
      <c r="Q32" s="86"/>
      <c r="R32" s="96">
        <v>17189.630928863993</v>
      </c>
      <c r="S32" s="97">
        <v>3.49993161971576E-3</v>
      </c>
      <c r="T32" s="97">
        <f t="shared" si="0"/>
        <v>1.9561063704090425E-2</v>
      </c>
      <c r="U32" s="97">
        <f>R32/'סכום נכסי הקרן'!$C$42</f>
        <v>2.5333849438268206E-3</v>
      </c>
    </row>
    <row r="33" spans="2:21">
      <c r="B33" s="89" t="s">
        <v>407</v>
      </c>
      <c r="C33" s="86" t="s">
        <v>408</v>
      </c>
      <c r="D33" s="99" t="s">
        <v>134</v>
      </c>
      <c r="E33" s="99" t="s">
        <v>359</v>
      </c>
      <c r="F33" s="86" t="s">
        <v>366</v>
      </c>
      <c r="G33" s="99" t="s">
        <v>367</v>
      </c>
      <c r="H33" s="86" t="s">
        <v>409</v>
      </c>
      <c r="I33" s="86" t="s">
        <v>174</v>
      </c>
      <c r="J33" s="86"/>
      <c r="K33" s="96">
        <v>0.82999999999972218</v>
      </c>
      <c r="L33" s="99" t="s">
        <v>178</v>
      </c>
      <c r="M33" s="100">
        <v>3.1E-2</v>
      </c>
      <c r="N33" s="100">
        <v>1.5000000000018343E-3</v>
      </c>
      <c r="O33" s="96">
        <v>1710410.6544259998</v>
      </c>
      <c r="P33" s="98">
        <v>111.57</v>
      </c>
      <c r="Q33" s="86"/>
      <c r="R33" s="96">
        <v>1908.3051231909997</v>
      </c>
      <c r="S33" s="97">
        <v>4.9716210523644694E-3</v>
      </c>
      <c r="T33" s="97">
        <f t="shared" si="0"/>
        <v>2.1715694907039045E-3</v>
      </c>
      <c r="U33" s="97">
        <f>R33/'סכום נכסי הקרן'!$C$42</f>
        <v>2.8124347098120968E-4</v>
      </c>
    </row>
    <row r="34" spans="2:21">
      <c r="B34" s="89" t="s">
        <v>410</v>
      </c>
      <c r="C34" s="86" t="s">
        <v>411</v>
      </c>
      <c r="D34" s="99" t="s">
        <v>134</v>
      </c>
      <c r="E34" s="99" t="s">
        <v>359</v>
      </c>
      <c r="F34" s="86" t="s">
        <v>366</v>
      </c>
      <c r="G34" s="99" t="s">
        <v>367</v>
      </c>
      <c r="H34" s="86" t="s">
        <v>409</v>
      </c>
      <c r="I34" s="86" t="s">
        <v>174</v>
      </c>
      <c r="J34" s="86"/>
      <c r="K34" s="96">
        <v>0.96999999999864606</v>
      </c>
      <c r="L34" s="99" t="s">
        <v>178</v>
      </c>
      <c r="M34" s="100">
        <v>4.2000000000000003E-2</v>
      </c>
      <c r="N34" s="100">
        <v>6.7000000000103557E-3</v>
      </c>
      <c r="O34" s="96">
        <v>99153.734819999983</v>
      </c>
      <c r="P34" s="98">
        <v>126.62</v>
      </c>
      <c r="Q34" s="86"/>
      <c r="R34" s="96">
        <v>125.54845276099996</v>
      </c>
      <c r="S34" s="97">
        <v>1.9007348621707621E-3</v>
      </c>
      <c r="T34" s="97">
        <f t="shared" si="0"/>
        <v>1.4286876155579029E-4</v>
      </c>
      <c r="U34" s="97">
        <f>R34/'סכום נכסי הקרן'!$C$42</f>
        <v>1.8503163986574891E-5</v>
      </c>
    </row>
    <row r="35" spans="2:21">
      <c r="B35" s="89" t="s">
        <v>412</v>
      </c>
      <c r="C35" s="86" t="s">
        <v>413</v>
      </c>
      <c r="D35" s="99" t="s">
        <v>134</v>
      </c>
      <c r="E35" s="99" t="s">
        <v>359</v>
      </c>
      <c r="F35" s="86" t="s">
        <v>414</v>
      </c>
      <c r="G35" s="99" t="s">
        <v>367</v>
      </c>
      <c r="H35" s="86" t="s">
        <v>409</v>
      </c>
      <c r="I35" s="86" t="s">
        <v>174</v>
      </c>
      <c r="J35" s="86"/>
      <c r="K35" s="96">
        <v>1.660000000000627</v>
      </c>
      <c r="L35" s="99" t="s">
        <v>178</v>
      </c>
      <c r="M35" s="100">
        <v>3.85E-2</v>
      </c>
      <c r="N35" s="100">
        <v>-1.4000000000026869E-3</v>
      </c>
      <c r="O35" s="96">
        <v>950854.61044099985</v>
      </c>
      <c r="P35" s="98">
        <v>117.42</v>
      </c>
      <c r="Q35" s="86"/>
      <c r="R35" s="96">
        <v>1116.4935060549997</v>
      </c>
      <c r="S35" s="97">
        <v>2.9765389092995058E-3</v>
      </c>
      <c r="T35" s="97">
        <f t="shared" si="0"/>
        <v>1.2705217865075151E-3</v>
      </c>
      <c r="U35" s="97">
        <f>R35/'סכום נכסי הקרן'!$C$42</f>
        <v>1.6454732796913413E-4</v>
      </c>
    </row>
    <row r="36" spans="2:21">
      <c r="B36" s="89" t="s">
        <v>415</v>
      </c>
      <c r="C36" s="86" t="s">
        <v>416</v>
      </c>
      <c r="D36" s="99" t="s">
        <v>134</v>
      </c>
      <c r="E36" s="99" t="s">
        <v>359</v>
      </c>
      <c r="F36" s="86" t="s">
        <v>414</v>
      </c>
      <c r="G36" s="99" t="s">
        <v>367</v>
      </c>
      <c r="H36" s="86" t="s">
        <v>409</v>
      </c>
      <c r="I36" s="86" t="s">
        <v>174</v>
      </c>
      <c r="J36" s="86"/>
      <c r="K36" s="96">
        <v>1.539999999999105</v>
      </c>
      <c r="L36" s="99" t="s">
        <v>178</v>
      </c>
      <c r="M36" s="100">
        <v>4.7500000000000001E-2</v>
      </c>
      <c r="N36" s="100">
        <v>-2E-3</v>
      </c>
      <c r="O36" s="96">
        <v>836054.24632399972</v>
      </c>
      <c r="P36" s="98">
        <v>133.6</v>
      </c>
      <c r="Q36" s="86"/>
      <c r="R36" s="96">
        <v>1116.9684919999997</v>
      </c>
      <c r="S36" s="97">
        <v>2.8805736735543273E-3</v>
      </c>
      <c r="T36" s="97">
        <f t="shared" si="0"/>
        <v>1.2710623001675899E-3</v>
      </c>
      <c r="U36" s="97">
        <f>R36/'סכום נכסי הקרן'!$C$42</f>
        <v>1.6461733076596975E-4</v>
      </c>
    </row>
    <row r="37" spans="2:21">
      <c r="B37" s="89" t="s">
        <v>417</v>
      </c>
      <c r="C37" s="86" t="s">
        <v>418</v>
      </c>
      <c r="D37" s="99" t="s">
        <v>134</v>
      </c>
      <c r="E37" s="99" t="s">
        <v>359</v>
      </c>
      <c r="F37" s="86" t="s">
        <v>419</v>
      </c>
      <c r="G37" s="99" t="s">
        <v>420</v>
      </c>
      <c r="H37" s="86" t="s">
        <v>421</v>
      </c>
      <c r="I37" s="86" t="s">
        <v>363</v>
      </c>
      <c r="J37" s="86"/>
      <c r="K37" s="96">
        <v>1.9000000000068455</v>
      </c>
      <c r="L37" s="99" t="s">
        <v>178</v>
      </c>
      <c r="M37" s="100">
        <v>3.6400000000000002E-2</v>
      </c>
      <c r="N37" s="100">
        <v>-6.0000000000456379E-4</v>
      </c>
      <c r="O37" s="96">
        <v>148489.38387899997</v>
      </c>
      <c r="P37" s="98">
        <v>118.05</v>
      </c>
      <c r="Q37" s="86"/>
      <c r="R37" s="96">
        <v>175.29171558199997</v>
      </c>
      <c r="S37" s="97">
        <v>2.6936849683265301E-3</v>
      </c>
      <c r="T37" s="97">
        <f t="shared" si="0"/>
        <v>1.9947446396543464E-4</v>
      </c>
      <c r="U37" s="97">
        <f>R37/'סכום נכסי הקרן'!$C$42</f>
        <v>2.5834259901841876E-5</v>
      </c>
    </row>
    <row r="38" spans="2:21">
      <c r="B38" s="89" t="s">
        <v>422</v>
      </c>
      <c r="C38" s="86" t="s">
        <v>423</v>
      </c>
      <c r="D38" s="99" t="s">
        <v>134</v>
      </c>
      <c r="E38" s="99" t="s">
        <v>359</v>
      </c>
      <c r="F38" s="86" t="s">
        <v>373</v>
      </c>
      <c r="G38" s="99" t="s">
        <v>367</v>
      </c>
      <c r="H38" s="86" t="s">
        <v>409</v>
      </c>
      <c r="I38" s="86" t="s">
        <v>174</v>
      </c>
      <c r="J38" s="86"/>
      <c r="K38" s="96">
        <v>1.0900000000004058</v>
      </c>
      <c r="L38" s="99" t="s">
        <v>178</v>
      </c>
      <c r="M38" s="100">
        <v>3.4000000000000002E-2</v>
      </c>
      <c r="N38" s="100">
        <v>-1.9000000000007932E-3</v>
      </c>
      <c r="O38" s="96">
        <v>1924265.1885589997</v>
      </c>
      <c r="P38" s="98">
        <v>111.4</v>
      </c>
      <c r="Q38" s="86"/>
      <c r="R38" s="96">
        <v>2143.6314718569997</v>
      </c>
      <c r="S38" s="97">
        <v>2.1527978079382763E-3</v>
      </c>
      <c r="T38" s="97">
        <f t="shared" si="0"/>
        <v>2.4393607956223304E-3</v>
      </c>
      <c r="U38" s="97">
        <f>R38/'סכום נכסי הקרן'!$C$42</f>
        <v>3.1592555526000138E-4</v>
      </c>
    </row>
    <row r="39" spans="2:21">
      <c r="B39" s="89" t="s">
        <v>424</v>
      </c>
      <c r="C39" s="86" t="s">
        <v>425</v>
      </c>
      <c r="D39" s="99" t="s">
        <v>134</v>
      </c>
      <c r="E39" s="99" t="s">
        <v>359</v>
      </c>
      <c r="F39" s="86" t="s">
        <v>414</v>
      </c>
      <c r="G39" s="99" t="s">
        <v>367</v>
      </c>
      <c r="H39" s="86" t="s">
        <v>409</v>
      </c>
      <c r="I39" s="86" t="s">
        <v>174</v>
      </c>
      <c r="J39" s="86"/>
      <c r="K39" s="96">
        <v>0.18000000000037775</v>
      </c>
      <c r="L39" s="99" t="s">
        <v>178</v>
      </c>
      <c r="M39" s="100">
        <v>5.2499999999999998E-2</v>
      </c>
      <c r="N39" s="100">
        <v>1.849999999999399E-2</v>
      </c>
      <c r="O39" s="96">
        <v>445720.92347899993</v>
      </c>
      <c r="P39" s="98">
        <v>130.66999999999999</v>
      </c>
      <c r="Q39" s="86"/>
      <c r="R39" s="96">
        <v>582.42356287099994</v>
      </c>
      <c r="S39" s="97">
        <v>3.7143410289916662E-3</v>
      </c>
      <c r="T39" s="97">
        <f t="shared" si="0"/>
        <v>6.6277306727700977E-4</v>
      </c>
      <c r="U39" s="97">
        <f>R39/'סכום נכסי הקרן'!$C$42</f>
        <v>8.5836810063779316E-5</v>
      </c>
    </row>
    <row r="40" spans="2:21">
      <c r="B40" s="89" t="s">
        <v>426</v>
      </c>
      <c r="C40" s="86" t="s">
        <v>427</v>
      </c>
      <c r="D40" s="99" t="s">
        <v>134</v>
      </c>
      <c r="E40" s="99" t="s">
        <v>359</v>
      </c>
      <c r="F40" s="86" t="s">
        <v>428</v>
      </c>
      <c r="G40" s="99" t="s">
        <v>420</v>
      </c>
      <c r="H40" s="86" t="s">
        <v>409</v>
      </c>
      <c r="I40" s="86" t="s">
        <v>174</v>
      </c>
      <c r="J40" s="86"/>
      <c r="K40" s="96">
        <v>5.770000000000187</v>
      </c>
      <c r="L40" s="99" t="s">
        <v>178</v>
      </c>
      <c r="M40" s="100">
        <v>8.3000000000000001E-3</v>
      </c>
      <c r="N40" s="100">
        <v>-3.7999999999996509E-3</v>
      </c>
      <c r="O40" s="96">
        <v>8407130.9186289981</v>
      </c>
      <c r="P40" s="98">
        <v>109.24</v>
      </c>
      <c r="Q40" s="86"/>
      <c r="R40" s="96">
        <v>9183.9496563639987</v>
      </c>
      <c r="S40" s="97">
        <v>5.4897545670814429E-3</v>
      </c>
      <c r="T40" s="97">
        <f t="shared" si="0"/>
        <v>1.045094132775356E-2</v>
      </c>
      <c r="U40" s="97">
        <f>R40/'סכום נכסי הקרן'!$C$42</f>
        <v>1.3535182855629619E-3</v>
      </c>
    </row>
    <row r="41" spans="2:21">
      <c r="B41" s="89" t="s">
        <v>429</v>
      </c>
      <c r="C41" s="86" t="s">
        <v>430</v>
      </c>
      <c r="D41" s="99" t="s">
        <v>134</v>
      </c>
      <c r="E41" s="99" t="s">
        <v>359</v>
      </c>
      <c r="F41" s="86" t="s">
        <v>428</v>
      </c>
      <c r="G41" s="99" t="s">
        <v>420</v>
      </c>
      <c r="H41" s="86" t="s">
        <v>409</v>
      </c>
      <c r="I41" s="86" t="s">
        <v>174</v>
      </c>
      <c r="J41" s="86"/>
      <c r="K41" s="96">
        <v>9.520000000000989</v>
      </c>
      <c r="L41" s="99" t="s">
        <v>178</v>
      </c>
      <c r="M41" s="100">
        <v>1.6500000000000001E-2</v>
      </c>
      <c r="N41" s="100">
        <v>4.1000000000035669E-3</v>
      </c>
      <c r="O41" s="96">
        <v>1270360.8454019998</v>
      </c>
      <c r="P41" s="98">
        <v>114.75</v>
      </c>
      <c r="Q41" s="86"/>
      <c r="R41" s="96">
        <v>1457.7391080279997</v>
      </c>
      <c r="S41" s="97">
        <v>3.0041759081550845E-3</v>
      </c>
      <c r="T41" s="97">
        <f t="shared" si="0"/>
        <v>1.6588446647914222E-3</v>
      </c>
      <c r="U41" s="97">
        <f>R41/'סכום נכסי הקרן'!$C$42</f>
        <v>2.1483965092610239E-4</v>
      </c>
    </row>
    <row r="42" spans="2:21">
      <c r="B42" s="89" t="s">
        <v>431</v>
      </c>
      <c r="C42" s="86" t="s">
        <v>432</v>
      </c>
      <c r="D42" s="99" t="s">
        <v>134</v>
      </c>
      <c r="E42" s="99" t="s">
        <v>359</v>
      </c>
      <c r="F42" s="86" t="s">
        <v>433</v>
      </c>
      <c r="G42" s="99" t="s">
        <v>170</v>
      </c>
      <c r="H42" s="86" t="s">
        <v>409</v>
      </c>
      <c r="I42" s="86" t="s">
        <v>174</v>
      </c>
      <c r="J42" s="86"/>
      <c r="K42" s="96">
        <v>9.3600000000053551</v>
      </c>
      <c r="L42" s="99" t="s">
        <v>178</v>
      </c>
      <c r="M42" s="100">
        <v>2.6499999999999999E-2</v>
      </c>
      <c r="N42" s="100">
        <v>3.4999999999962817E-3</v>
      </c>
      <c r="O42" s="96">
        <v>427469.16054799996</v>
      </c>
      <c r="P42" s="98">
        <v>125.81</v>
      </c>
      <c r="Q42" s="86"/>
      <c r="R42" s="96">
        <v>537.79896829199993</v>
      </c>
      <c r="S42" s="97">
        <v>3.657773877441479E-4</v>
      </c>
      <c r="T42" s="97">
        <f t="shared" si="0"/>
        <v>6.1199219007601721E-4</v>
      </c>
      <c r="U42" s="97">
        <f>R42/'סכום נכסי הקרן'!$C$42</f>
        <v>7.9260096666112096E-5</v>
      </c>
    </row>
    <row r="43" spans="2:21">
      <c r="B43" s="89" t="s">
        <v>434</v>
      </c>
      <c r="C43" s="86" t="s">
        <v>435</v>
      </c>
      <c r="D43" s="99" t="s">
        <v>134</v>
      </c>
      <c r="E43" s="99" t="s">
        <v>359</v>
      </c>
      <c r="F43" s="86" t="s">
        <v>436</v>
      </c>
      <c r="G43" s="99" t="s">
        <v>420</v>
      </c>
      <c r="H43" s="86" t="s">
        <v>421</v>
      </c>
      <c r="I43" s="86" t="s">
        <v>363</v>
      </c>
      <c r="J43" s="86"/>
      <c r="K43" s="96">
        <v>3.009999999999907</v>
      </c>
      <c r="L43" s="99" t="s">
        <v>178</v>
      </c>
      <c r="M43" s="100">
        <v>6.5000000000000006E-3</v>
      </c>
      <c r="N43" s="100">
        <v>-2.9999999999986682E-3</v>
      </c>
      <c r="O43" s="96">
        <v>2887392.8848339994</v>
      </c>
      <c r="P43" s="98">
        <v>103.7</v>
      </c>
      <c r="Q43" s="96">
        <v>9.4580698359999982</v>
      </c>
      <c r="R43" s="96">
        <v>3003.6844909279998</v>
      </c>
      <c r="S43" s="97">
        <v>3.1877352427046725E-3</v>
      </c>
      <c r="T43" s="97">
        <f t="shared" si="0"/>
        <v>3.4180642921990858E-3</v>
      </c>
      <c r="U43" s="97">
        <f>R43/'סכום נכסי הקרן'!$C$42</f>
        <v>4.4267902532716037E-4</v>
      </c>
    </row>
    <row r="44" spans="2:21">
      <c r="B44" s="89" t="s">
        <v>437</v>
      </c>
      <c r="C44" s="86" t="s">
        <v>438</v>
      </c>
      <c r="D44" s="99" t="s">
        <v>134</v>
      </c>
      <c r="E44" s="99" t="s">
        <v>359</v>
      </c>
      <c r="F44" s="86" t="s">
        <v>436</v>
      </c>
      <c r="G44" s="99" t="s">
        <v>420</v>
      </c>
      <c r="H44" s="86" t="s">
        <v>421</v>
      </c>
      <c r="I44" s="86" t="s">
        <v>363</v>
      </c>
      <c r="J44" s="86"/>
      <c r="K44" s="96">
        <v>4.1800000000000335</v>
      </c>
      <c r="L44" s="99" t="s">
        <v>178</v>
      </c>
      <c r="M44" s="100">
        <v>1.6399999999999998E-2</v>
      </c>
      <c r="N44" s="100">
        <v>-2.5000000000008284E-3</v>
      </c>
      <c r="O44" s="96">
        <v>5522239.5829409994</v>
      </c>
      <c r="P44" s="98">
        <v>109.36</v>
      </c>
      <c r="Q44" s="86"/>
      <c r="R44" s="96">
        <v>6039.121043709999</v>
      </c>
      <c r="S44" s="97">
        <v>5.8293335371446073E-3</v>
      </c>
      <c r="T44" s="97">
        <f t="shared" si="0"/>
        <v>6.8722610707344185E-3</v>
      </c>
      <c r="U44" s="97">
        <f>R44/'סכום נכסי הקרן'!$C$42</f>
        <v>8.9003762729964061E-4</v>
      </c>
    </row>
    <row r="45" spans="2:21">
      <c r="B45" s="89" t="s">
        <v>439</v>
      </c>
      <c r="C45" s="86" t="s">
        <v>440</v>
      </c>
      <c r="D45" s="99" t="s">
        <v>134</v>
      </c>
      <c r="E45" s="99" t="s">
        <v>359</v>
      </c>
      <c r="F45" s="86" t="s">
        <v>436</v>
      </c>
      <c r="G45" s="99" t="s">
        <v>420</v>
      </c>
      <c r="H45" s="86" t="s">
        <v>409</v>
      </c>
      <c r="I45" s="86" t="s">
        <v>174</v>
      </c>
      <c r="J45" s="86"/>
      <c r="K45" s="96">
        <v>5.3999999999999364</v>
      </c>
      <c r="L45" s="99" t="s">
        <v>178</v>
      </c>
      <c r="M45" s="100">
        <v>1.34E-2</v>
      </c>
      <c r="N45" s="100">
        <v>-3.000000000002134E-4</v>
      </c>
      <c r="O45" s="96">
        <v>19999474.871932995</v>
      </c>
      <c r="P45" s="98">
        <v>110.13</v>
      </c>
      <c r="Q45" s="86"/>
      <c r="R45" s="96">
        <v>22025.422874450996</v>
      </c>
      <c r="S45" s="97">
        <v>5.0006636172210128E-3</v>
      </c>
      <c r="T45" s="97">
        <f t="shared" si="0"/>
        <v>2.5063987804020828E-2</v>
      </c>
      <c r="U45" s="97">
        <f>R45/'סכום נכסי הקרן'!$C$42</f>
        <v>3.2460775290909967E-3</v>
      </c>
    </row>
    <row r="46" spans="2:21">
      <c r="B46" s="89" t="s">
        <v>441</v>
      </c>
      <c r="C46" s="86" t="s">
        <v>442</v>
      </c>
      <c r="D46" s="99" t="s">
        <v>134</v>
      </c>
      <c r="E46" s="99" t="s">
        <v>359</v>
      </c>
      <c r="F46" s="86" t="s">
        <v>436</v>
      </c>
      <c r="G46" s="99" t="s">
        <v>420</v>
      </c>
      <c r="H46" s="86" t="s">
        <v>409</v>
      </c>
      <c r="I46" s="86" t="s">
        <v>174</v>
      </c>
      <c r="J46" s="86"/>
      <c r="K46" s="96">
        <v>6.4900000000002933</v>
      </c>
      <c r="L46" s="99" t="s">
        <v>178</v>
      </c>
      <c r="M46" s="100">
        <v>1.77E-2</v>
      </c>
      <c r="N46" s="100">
        <v>2.099999999999705E-3</v>
      </c>
      <c r="O46" s="96">
        <v>5755118.9907479994</v>
      </c>
      <c r="P46" s="98">
        <v>111.92</v>
      </c>
      <c r="Q46" s="86"/>
      <c r="R46" s="96">
        <v>6441.129286338999</v>
      </c>
      <c r="S46" s="97">
        <v>4.7329877000359382E-3</v>
      </c>
      <c r="T46" s="97">
        <f t="shared" si="0"/>
        <v>7.3297292314051018E-3</v>
      </c>
      <c r="U46" s="97">
        <f>R46/'סכום נכסי הקרן'!$C$42</f>
        <v>9.4928506742125902E-4</v>
      </c>
    </row>
    <row r="47" spans="2:21">
      <c r="B47" s="89" t="s">
        <v>443</v>
      </c>
      <c r="C47" s="86" t="s">
        <v>444</v>
      </c>
      <c r="D47" s="99" t="s">
        <v>134</v>
      </c>
      <c r="E47" s="99" t="s">
        <v>359</v>
      </c>
      <c r="F47" s="86" t="s">
        <v>436</v>
      </c>
      <c r="G47" s="99" t="s">
        <v>420</v>
      </c>
      <c r="H47" s="86" t="s">
        <v>409</v>
      </c>
      <c r="I47" s="86" t="s">
        <v>174</v>
      </c>
      <c r="J47" s="86"/>
      <c r="K47" s="96">
        <v>9.7599999999969018</v>
      </c>
      <c r="L47" s="99" t="s">
        <v>178</v>
      </c>
      <c r="M47" s="100">
        <v>2.4799999999999999E-2</v>
      </c>
      <c r="N47" s="100">
        <v>8.2000000000009687E-3</v>
      </c>
      <c r="O47" s="96">
        <v>521074.06635399995</v>
      </c>
      <c r="P47" s="98">
        <v>118.92</v>
      </c>
      <c r="Q47" s="86"/>
      <c r="R47" s="96">
        <v>619.66129031699984</v>
      </c>
      <c r="S47" s="97">
        <v>1.9783891380764891E-3</v>
      </c>
      <c r="T47" s="97">
        <f t="shared" si="0"/>
        <v>7.0514800608640856E-4</v>
      </c>
      <c r="U47" s="97">
        <f>R47/'סכום נכסי הקרן'!$C$42</f>
        <v>9.1324856808029997E-5</v>
      </c>
    </row>
    <row r="48" spans="2:21">
      <c r="B48" s="89" t="s">
        <v>445</v>
      </c>
      <c r="C48" s="86" t="s">
        <v>446</v>
      </c>
      <c r="D48" s="99" t="s">
        <v>134</v>
      </c>
      <c r="E48" s="99" t="s">
        <v>359</v>
      </c>
      <c r="F48" s="86" t="s">
        <v>398</v>
      </c>
      <c r="G48" s="99" t="s">
        <v>367</v>
      </c>
      <c r="H48" s="86" t="s">
        <v>409</v>
      </c>
      <c r="I48" s="86" t="s">
        <v>174</v>
      </c>
      <c r="J48" s="86"/>
      <c r="K48" s="96">
        <v>2.5799999999997358</v>
      </c>
      <c r="L48" s="99" t="s">
        <v>178</v>
      </c>
      <c r="M48" s="100">
        <v>4.2000000000000003E-2</v>
      </c>
      <c r="N48" s="100">
        <v>-4.1000000000018955E-3</v>
      </c>
      <c r="O48" s="96">
        <v>1488106.2815099997</v>
      </c>
      <c r="P48" s="98">
        <v>116.99</v>
      </c>
      <c r="Q48" s="86"/>
      <c r="R48" s="96">
        <v>1740.9354619869998</v>
      </c>
      <c r="S48" s="97">
        <v>1.491485988760531E-3</v>
      </c>
      <c r="T48" s="97">
        <f t="shared" si="0"/>
        <v>1.9811099852909031E-3</v>
      </c>
      <c r="U48" s="97">
        <f>R48/'סכום נכסי הקרן'!$C$42</f>
        <v>2.565767529171453E-4</v>
      </c>
    </row>
    <row r="49" spans="2:21">
      <c r="B49" s="89" t="s">
        <v>447</v>
      </c>
      <c r="C49" s="86" t="s">
        <v>448</v>
      </c>
      <c r="D49" s="99" t="s">
        <v>134</v>
      </c>
      <c r="E49" s="99" t="s">
        <v>359</v>
      </c>
      <c r="F49" s="86" t="s">
        <v>398</v>
      </c>
      <c r="G49" s="99" t="s">
        <v>367</v>
      </c>
      <c r="H49" s="86" t="s">
        <v>409</v>
      </c>
      <c r="I49" s="86" t="s">
        <v>174</v>
      </c>
      <c r="J49" s="86"/>
      <c r="K49" s="96">
        <v>0.99000000000000232</v>
      </c>
      <c r="L49" s="99" t="s">
        <v>178</v>
      </c>
      <c r="M49" s="100">
        <v>4.0999999999999995E-2</v>
      </c>
      <c r="N49" s="100">
        <v>3.5000000000003375E-3</v>
      </c>
      <c r="O49" s="96">
        <v>6887089.9378779987</v>
      </c>
      <c r="P49" s="98">
        <v>129.38</v>
      </c>
      <c r="Q49" s="86"/>
      <c r="R49" s="96">
        <v>8910.5169062019977</v>
      </c>
      <c r="S49" s="97">
        <v>4.4198364559150322E-3</v>
      </c>
      <c r="T49" s="97">
        <f t="shared" si="0"/>
        <v>1.0139786570165231E-2</v>
      </c>
      <c r="U49" s="97">
        <f>R49/'סכום נכסי הקרן'!$C$42</f>
        <v>1.31322013051378E-3</v>
      </c>
    </row>
    <row r="50" spans="2:21">
      <c r="B50" s="89" t="s">
        <v>449</v>
      </c>
      <c r="C50" s="86" t="s">
        <v>450</v>
      </c>
      <c r="D50" s="99" t="s">
        <v>134</v>
      </c>
      <c r="E50" s="99" t="s">
        <v>359</v>
      </c>
      <c r="F50" s="86" t="s">
        <v>398</v>
      </c>
      <c r="G50" s="99" t="s">
        <v>367</v>
      </c>
      <c r="H50" s="86" t="s">
        <v>409</v>
      </c>
      <c r="I50" s="86" t="s">
        <v>174</v>
      </c>
      <c r="J50" s="86"/>
      <c r="K50" s="96">
        <v>1.6700000000001032</v>
      </c>
      <c r="L50" s="99" t="s">
        <v>178</v>
      </c>
      <c r="M50" s="100">
        <v>0.04</v>
      </c>
      <c r="N50" s="100">
        <v>-4.200000000000482E-3</v>
      </c>
      <c r="O50" s="96">
        <v>7860554.4408039991</v>
      </c>
      <c r="P50" s="98">
        <v>116.21</v>
      </c>
      <c r="Q50" s="86"/>
      <c r="R50" s="96">
        <v>9134.7499676179978</v>
      </c>
      <c r="S50" s="97">
        <v>2.7061827924404359E-3</v>
      </c>
      <c r="T50" s="97">
        <f t="shared" si="0"/>
        <v>1.0394954189358057E-2</v>
      </c>
      <c r="U50" s="97">
        <f>R50/'סכום נכסי הקרן'!$C$42</f>
        <v>1.3462673008719065E-3</v>
      </c>
    </row>
    <row r="51" spans="2:21">
      <c r="B51" s="89" t="s">
        <v>451</v>
      </c>
      <c r="C51" s="86" t="s">
        <v>452</v>
      </c>
      <c r="D51" s="99" t="s">
        <v>134</v>
      </c>
      <c r="E51" s="99" t="s">
        <v>359</v>
      </c>
      <c r="F51" s="86" t="s">
        <v>453</v>
      </c>
      <c r="G51" s="99" t="s">
        <v>420</v>
      </c>
      <c r="H51" s="86" t="s">
        <v>454</v>
      </c>
      <c r="I51" s="86" t="s">
        <v>363</v>
      </c>
      <c r="J51" s="86"/>
      <c r="K51" s="96">
        <v>4.7999999999998506</v>
      </c>
      <c r="L51" s="99" t="s">
        <v>178</v>
      </c>
      <c r="M51" s="100">
        <v>2.3399999999999997E-2</v>
      </c>
      <c r="N51" s="100">
        <v>1.3000000000002619E-3</v>
      </c>
      <c r="O51" s="96">
        <v>11843621.732092999</v>
      </c>
      <c r="P51" s="98">
        <v>113</v>
      </c>
      <c r="Q51" s="86"/>
      <c r="R51" s="96">
        <v>13383.292052504998</v>
      </c>
      <c r="S51" s="97">
        <v>3.5811585785490651E-3</v>
      </c>
      <c r="T51" s="97">
        <f t="shared" si="0"/>
        <v>1.5229613101809527E-2</v>
      </c>
      <c r="U51" s="97">
        <f>R51/'סכום נכסי הקרן'!$C$42</f>
        <v>1.972411782717314E-3</v>
      </c>
    </row>
    <row r="52" spans="2:21">
      <c r="B52" s="89" t="s">
        <v>455</v>
      </c>
      <c r="C52" s="86" t="s">
        <v>456</v>
      </c>
      <c r="D52" s="99" t="s">
        <v>134</v>
      </c>
      <c r="E52" s="99" t="s">
        <v>359</v>
      </c>
      <c r="F52" s="86" t="s">
        <v>453</v>
      </c>
      <c r="G52" s="99" t="s">
        <v>420</v>
      </c>
      <c r="H52" s="86" t="s">
        <v>454</v>
      </c>
      <c r="I52" s="86" t="s">
        <v>363</v>
      </c>
      <c r="J52" s="86"/>
      <c r="K52" s="96">
        <v>1.850000000000096</v>
      </c>
      <c r="L52" s="99" t="s">
        <v>178</v>
      </c>
      <c r="M52" s="100">
        <v>0.03</v>
      </c>
      <c r="N52" s="100">
        <v>-3.5000000000009624E-3</v>
      </c>
      <c r="O52" s="96">
        <v>2864121.0812110002</v>
      </c>
      <c r="P52" s="98">
        <v>108.83</v>
      </c>
      <c r="Q52" s="86"/>
      <c r="R52" s="96">
        <v>3117.0230421019996</v>
      </c>
      <c r="S52" s="97">
        <v>6.8023746399721108E-3</v>
      </c>
      <c r="T52" s="97">
        <f t="shared" si="0"/>
        <v>3.5470387087423293E-3</v>
      </c>
      <c r="U52" s="97">
        <f>R52/'סכום נכסי הקרן'!$C$42</f>
        <v>4.5938271025719701E-4</v>
      </c>
    </row>
    <row r="53" spans="2:21">
      <c r="B53" s="89" t="s">
        <v>457</v>
      </c>
      <c r="C53" s="86" t="s">
        <v>458</v>
      </c>
      <c r="D53" s="99" t="s">
        <v>134</v>
      </c>
      <c r="E53" s="99" t="s">
        <v>359</v>
      </c>
      <c r="F53" s="86" t="s">
        <v>459</v>
      </c>
      <c r="G53" s="99" t="s">
        <v>420</v>
      </c>
      <c r="H53" s="86" t="s">
        <v>460</v>
      </c>
      <c r="I53" s="86" t="s">
        <v>174</v>
      </c>
      <c r="J53" s="86"/>
      <c r="K53" s="96">
        <v>1.7400000000000773</v>
      </c>
      <c r="L53" s="99" t="s">
        <v>178</v>
      </c>
      <c r="M53" s="100">
        <v>4.8000000000000001E-2</v>
      </c>
      <c r="N53" s="100">
        <v>-2.2000000000002846E-3</v>
      </c>
      <c r="O53" s="96">
        <v>8688419.7076729983</v>
      </c>
      <c r="P53" s="98">
        <v>113.1</v>
      </c>
      <c r="Q53" s="86"/>
      <c r="R53" s="96">
        <v>9826.6030949259984</v>
      </c>
      <c r="S53" s="97">
        <v>7.1007525123770879E-3</v>
      </c>
      <c r="T53" s="97">
        <f t="shared" si="0"/>
        <v>1.1182253413707393E-2</v>
      </c>
      <c r="U53" s="97">
        <f>R53/'סכום נכסי הקרן'!$C$42</f>
        <v>1.4482316945994352E-3</v>
      </c>
    </row>
    <row r="54" spans="2:21">
      <c r="B54" s="89" t="s">
        <v>461</v>
      </c>
      <c r="C54" s="86" t="s">
        <v>462</v>
      </c>
      <c r="D54" s="99" t="s">
        <v>134</v>
      </c>
      <c r="E54" s="99" t="s">
        <v>359</v>
      </c>
      <c r="F54" s="86" t="s">
        <v>459</v>
      </c>
      <c r="G54" s="99" t="s">
        <v>420</v>
      </c>
      <c r="H54" s="86" t="s">
        <v>460</v>
      </c>
      <c r="I54" s="86" t="s">
        <v>174</v>
      </c>
      <c r="J54" s="86"/>
      <c r="K54" s="96">
        <v>0.75</v>
      </c>
      <c r="L54" s="99" t="s">
        <v>178</v>
      </c>
      <c r="M54" s="100">
        <v>4.9000000000000002E-2</v>
      </c>
      <c r="N54" s="100">
        <v>-2.9999999999938935E-4</v>
      </c>
      <c r="O54" s="96">
        <v>1117478.3539989998</v>
      </c>
      <c r="P54" s="98">
        <v>117.23</v>
      </c>
      <c r="Q54" s="86"/>
      <c r="R54" s="96">
        <v>1310.0198891359998</v>
      </c>
      <c r="S54" s="97">
        <v>5.6408748220805847E-3</v>
      </c>
      <c r="T54" s="97">
        <f t="shared" si="0"/>
        <v>1.4907465210312265E-3</v>
      </c>
      <c r="U54" s="97">
        <f>R54/'סכום נכסי הקרן'!$C$42</f>
        <v>1.9306898891459506E-4</v>
      </c>
    </row>
    <row r="55" spans="2:21">
      <c r="B55" s="89" t="s">
        <v>463</v>
      </c>
      <c r="C55" s="86" t="s">
        <v>464</v>
      </c>
      <c r="D55" s="99" t="s">
        <v>134</v>
      </c>
      <c r="E55" s="99" t="s">
        <v>359</v>
      </c>
      <c r="F55" s="86" t="s">
        <v>459</v>
      </c>
      <c r="G55" s="99" t="s">
        <v>420</v>
      </c>
      <c r="H55" s="86" t="s">
        <v>460</v>
      </c>
      <c r="I55" s="86" t="s">
        <v>174</v>
      </c>
      <c r="J55" s="86"/>
      <c r="K55" s="96">
        <v>5.6599999999998065</v>
      </c>
      <c r="L55" s="99" t="s">
        <v>178</v>
      </c>
      <c r="M55" s="100">
        <v>3.2000000000000001E-2</v>
      </c>
      <c r="N55" s="100">
        <v>1.6999999999996248E-3</v>
      </c>
      <c r="O55" s="96">
        <v>9352512.4863519985</v>
      </c>
      <c r="P55" s="98">
        <v>119.72</v>
      </c>
      <c r="Q55" s="86"/>
      <c r="R55" s="96">
        <v>11196.828131825998</v>
      </c>
      <c r="S55" s="97">
        <v>5.6695088349967499E-3</v>
      </c>
      <c r="T55" s="97">
        <f t="shared" si="0"/>
        <v>1.2741510814093701E-2</v>
      </c>
      <c r="U55" s="97">
        <f>R55/'סכום נכסי הקרן'!$C$42</f>
        <v>1.6501736381177312E-3</v>
      </c>
    </row>
    <row r="56" spans="2:21">
      <c r="B56" s="89" t="s">
        <v>465</v>
      </c>
      <c r="C56" s="86" t="s">
        <v>466</v>
      </c>
      <c r="D56" s="99" t="s">
        <v>134</v>
      </c>
      <c r="E56" s="99" t="s">
        <v>359</v>
      </c>
      <c r="F56" s="86" t="s">
        <v>459</v>
      </c>
      <c r="G56" s="99" t="s">
        <v>420</v>
      </c>
      <c r="H56" s="86" t="s">
        <v>460</v>
      </c>
      <c r="I56" s="86" t="s">
        <v>174</v>
      </c>
      <c r="J56" s="86"/>
      <c r="K56" s="96">
        <v>8.0900000000001349</v>
      </c>
      <c r="L56" s="99" t="s">
        <v>178</v>
      </c>
      <c r="M56" s="100">
        <v>1.1399999999999999E-2</v>
      </c>
      <c r="N56" s="100">
        <v>7.4000000000010377E-3</v>
      </c>
      <c r="O56" s="96">
        <v>4307423.9215909997</v>
      </c>
      <c r="P56" s="98">
        <v>102.5</v>
      </c>
      <c r="Q56" s="96">
        <v>12.780657874999999</v>
      </c>
      <c r="R56" s="96">
        <v>4427.8901832709998</v>
      </c>
      <c r="S56" s="97">
        <v>4.2950370347826861E-3</v>
      </c>
      <c r="T56" s="97">
        <f t="shared" si="0"/>
        <v>5.0387493662962957E-3</v>
      </c>
      <c r="U56" s="97">
        <f>R56/'סכום נכסי הקרן'!$C$42</f>
        <v>6.5257656604955768E-4</v>
      </c>
    </row>
    <row r="57" spans="2:21">
      <c r="B57" s="89" t="s">
        <v>467</v>
      </c>
      <c r="C57" s="86" t="s">
        <v>468</v>
      </c>
      <c r="D57" s="99" t="s">
        <v>134</v>
      </c>
      <c r="E57" s="99" t="s">
        <v>359</v>
      </c>
      <c r="F57" s="86" t="s">
        <v>469</v>
      </c>
      <c r="G57" s="99" t="s">
        <v>420</v>
      </c>
      <c r="H57" s="86" t="s">
        <v>454</v>
      </c>
      <c r="I57" s="86" t="s">
        <v>363</v>
      </c>
      <c r="J57" s="86"/>
      <c r="K57" s="96">
        <v>6.1899999999990341</v>
      </c>
      <c r="L57" s="99" t="s">
        <v>178</v>
      </c>
      <c r="M57" s="100">
        <v>1.8200000000000001E-2</v>
      </c>
      <c r="N57" s="100">
        <v>2.4000000000004699E-3</v>
      </c>
      <c r="O57" s="96">
        <v>3046005.4564720001</v>
      </c>
      <c r="P57" s="98">
        <v>111.76</v>
      </c>
      <c r="Q57" s="86"/>
      <c r="R57" s="96">
        <v>3404.2156533909993</v>
      </c>
      <c r="S57" s="97">
        <v>6.4397578360930238E-3</v>
      </c>
      <c r="T57" s="97">
        <f t="shared" si="0"/>
        <v>3.8738515989094518E-3</v>
      </c>
      <c r="U57" s="97">
        <f>R57/'סכום נכסי הקרן'!$C$42</f>
        <v>5.0170877533845253E-4</v>
      </c>
    </row>
    <row r="58" spans="2:21">
      <c r="B58" s="89" t="s">
        <v>470</v>
      </c>
      <c r="C58" s="86" t="s">
        <v>471</v>
      </c>
      <c r="D58" s="99" t="s">
        <v>134</v>
      </c>
      <c r="E58" s="99" t="s">
        <v>359</v>
      </c>
      <c r="F58" s="86" t="s">
        <v>469</v>
      </c>
      <c r="G58" s="99" t="s">
        <v>420</v>
      </c>
      <c r="H58" s="86" t="s">
        <v>454</v>
      </c>
      <c r="I58" s="86" t="s">
        <v>363</v>
      </c>
      <c r="J58" s="86"/>
      <c r="K58" s="96">
        <v>7.3199999999590855</v>
      </c>
      <c r="L58" s="99" t="s">
        <v>178</v>
      </c>
      <c r="M58" s="100">
        <v>7.8000000000000005E-3</v>
      </c>
      <c r="N58" s="100">
        <v>5.7999999999383024E-3</v>
      </c>
      <c r="O58" s="96">
        <v>60686.993999999992</v>
      </c>
      <c r="P58" s="98">
        <v>101.49</v>
      </c>
      <c r="Q58" s="86"/>
      <c r="R58" s="96">
        <v>61.591230210999996</v>
      </c>
      <c r="S58" s="97">
        <v>1.2643123749999998E-4</v>
      </c>
      <c r="T58" s="97">
        <f t="shared" si="0"/>
        <v>7.0088181808932544E-5</v>
      </c>
      <c r="U58" s="97">
        <f>R58/'סכום נכסי הקרן'!$C$42</f>
        <v>9.0772335912293381E-6</v>
      </c>
    </row>
    <row r="59" spans="2:21">
      <c r="B59" s="89" t="s">
        <v>472</v>
      </c>
      <c r="C59" s="86" t="s">
        <v>473</v>
      </c>
      <c r="D59" s="99" t="s">
        <v>134</v>
      </c>
      <c r="E59" s="99" t="s">
        <v>359</v>
      </c>
      <c r="F59" s="86" t="s">
        <v>373</v>
      </c>
      <c r="G59" s="99" t="s">
        <v>367</v>
      </c>
      <c r="H59" s="86" t="s">
        <v>460</v>
      </c>
      <c r="I59" s="86" t="s">
        <v>174</v>
      </c>
      <c r="J59" s="86"/>
      <c r="K59" s="96">
        <v>1.3200000000000662</v>
      </c>
      <c r="L59" s="99" t="s">
        <v>178</v>
      </c>
      <c r="M59" s="100">
        <v>0.04</v>
      </c>
      <c r="N59" s="100">
        <v>-2.0000000000004129E-3</v>
      </c>
      <c r="O59" s="96">
        <v>8345715.948650999</v>
      </c>
      <c r="P59" s="98">
        <v>116.04</v>
      </c>
      <c r="Q59" s="86"/>
      <c r="R59" s="96">
        <v>9684.3688014229974</v>
      </c>
      <c r="S59" s="97">
        <v>6.1820209723651431E-3</v>
      </c>
      <c r="T59" s="97">
        <f t="shared" si="0"/>
        <v>1.1020396880101039E-2</v>
      </c>
      <c r="U59" s="97">
        <f>R59/'סכום נכסי הקרן'!$C$42</f>
        <v>1.4272693935967248E-3</v>
      </c>
    </row>
    <row r="60" spans="2:21">
      <c r="B60" s="89" t="s">
        <v>474</v>
      </c>
      <c r="C60" s="86" t="s">
        <v>475</v>
      </c>
      <c r="D60" s="99" t="s">
        <v>134</v>
      </c>
      <c r="E60" s="99" t="s">
        <v>359</v>
      </c>
      <c r="F60" s="86" t="s">
        <v>476</v>
      </c>
      <c r="G60" s="99" t="s">
        <v>420</v>
      </c>
      <c r="H60" s="86" t="s">
        <v>460</v>
      </c>
      <c r="I60" s="86" t="s">
        <v>174</v>
      </c>
      <c r="J60" s="86"/>
      <c r="K60" s="96">
        <v>3.7999999999999603</v>
      </c>
      <c r="L60" s="99" t="s">
        <v>178</v>
      </c>
      <c r="M60" s="100">
        <v>4.7500000000000001E-2</v>
      </c>
      <c r="N60" s="100">
        <v>-2.1000000000001855E-3</v>
      </c>
      <c r="O60" s="96">
        <v>10288143.817022998</v>
      </c>
      <c r="P60" s="98">
        <v>146.69999999999999</v>
      </c>
      <c r="Q60" s="96"/>
      <c r="R60" s="96">
        <v>15092.706924931997</v>
      </c>
      <c r="S60" s="97">
        <v>5.4512498368160852E-3</v>
      </c>
      <c r="T60" s="97">
        <f t="shared" si="0"/>
        <v>1.7174854006319976E-2</v>
      </c>
      <c r="U60" s="97">
        <f>R60/'סכום נכסי הקרן'!$C$42</f>
        <v>2.2243430730679676E-3</v>
      </c>
    </row>
    <row r="61" spans="2:21">
      <c r="B61" s="89" t="s">
        <v>477</v>
      </c>
      <c r="C61" s="86" t="s">
        <v>478</v>
      </c>
      <c r="D61" s="99" t="s">
        <v>134</v>
      </c>
      <c r="E61" s="99" t="s">
        <v>359</v>
      </c>
      <c r="F61" s="86" t="s">
        <v>479</v>
      </c>
      <c r="G61" s="99" t="s">
        <v>367</v>
      </c>
      <c r="H61" s="86" t="s">
        <v>454</v>
      </c>
      <c r="I61" s="86" t="s">
        <v>363</v>
      </c>
      <c r="J61" s="86"/>
      <c r="K61" s="96">
        <v>2.3100000000008563</v>
      </c>
      <c r="L61" s="99" t="s">
        <v>178</v>
      </c>
      <c r="M61" s="100">
        <v>3.5499999999999997E-2</v>
      </c>
      <c r="N61" s="100">
        <v>-4.3000000000013227E-3</v>
      </c>
      <c r="O61" s="96">
        <v>1201213.9574429998</v>
      </c>
      <c r="P61" s="98">
        <v>119.6</v>
      </c>
      <c r="Q61" s="86"/>
      <c r="R61" s="96">
        <v>1436.6518508669997</v>
      </c>
      <c r="S61" s="97">
        <v>4.2134035235563061E-3</v>
      </c>
      <c r="T61" s="97">
        <f t="shared" si="0"/>
        <v>1.6348482693843383E-3</v>
      </c>
      <c r="U61" s="97">
        <f>R61/'סכום נכסי הקרן'!$C$42</f>
        <v>2.1173183901208523E-4</v>
      </c>
    </row>
    <row r="62" spans="2:21">
      <c r="B62" s="89" t="s">
        <v>480</v>
      </c>
      <c r="C62" s="86" t="s">
        <v>481</v>
      </c>
      <c r="D62" s="99" t="s">
        <v>134</v>
      </c>
      <c r="E62" s="99" t="s">
        <v>359</v>
      </c>
      <c r="F62" s="86" t="s">
        <v>479</v>
      </c>
      <c r="G62" s="99" t="s">
        <v>367</v>
      </c>
      <c r="H62" s="86" t="s">
        <v>454</v>
      </c>
      <c r="I62" s="86" t="s">
        <v>363</v>
      </c>
      <c r="J62" s="86"/>
      <c r="K62" s="96">
        <v>0.69000000000019868</v>
      </c>
      <c r="L62" s="99" t="s">
        <v>178</v>
      </c>
      <c r="M62" s="100">
        <v>4.6500000000000007E-2</v>
      </c>
      <c r="N62" s="100">
        <v>-1.1999999999960278E-3</v>
      </c>
      <c r="O62" s="96">
        <v>775366.81759700004</v>
      </c>
      <c r="P62" s="98">
        <v>129.87</v>
      </c>
      <c r="Q62" s="86"/>
      <c r="R62" s="96">
        <v>1006.9688845199997</v>
      </c>
      <c r="S62" s="97">
        <v>1.9520115502727287E-3</v>
      </c>
      <c r="T62" s="97">
        <f t="shared" si="0"/>
        <v>1.1458874585292987E-3</v>
      </c>
      <c r="U62" s="97">
        <f>R62/'סכום נכסי הקרן'!$C$42</f>
        <v>1.4840573491670922E-4</v>
      </c>
    </row>
    <row r="63" spans="2:21">
      <c r="B63" s="89" t="s">
        <v>482</v>
      </c>
      <c r="C63" s="86" t="s">
        <v>483</v>
      </c>
      <c r="D63" s="99" t="s">
        <v>134</v>
      </c>
      <c r="E63" s="99" t="s">
        <v>359</v>
      </c>
      <c r="F63" s="86" t="s">
        <v>479</v>
      </c>
      <c r="G63" s="99" t="s">
        <v>367</v>
      </c>
      <c r="H63" s="86" t="s">
        <v>454</v>
      </c>
      <c r="I63" s="86" t="s">
        <v>363</v>
      </c>
      <c r="J63" s="86"/>
      <c r="K63" s="96">
        <v>5.2500000000004352</v>
      </c>
      <c r="L63" s="99" t="s">
        <v>178</v>
      </c>
      <c r="M63" s="100">
        <v>1.4999999999999999E-2</v>
      </c>
      <c r="N63" s="100">
        <v>-3.2000000000014898E-3</v>
      </c>
      <c r="O63" s="96">
        <v>3604487.7090419997</v>
      </c>
      <c r="P63" s="98">
        <v>111.72</v>
      </c>
      <c r="Q63" s="86"/>
      <c r="R63" s="96">
        <v>4026.9336984449992</v>
      </c>
      <c r="S63" s="97">
        <v>7.0513613030356017E-3</v>
      </c>
      <c r="T63" s="97">
        <f t="shared" si="0"/>
        <v>4.5824780609549027E-3</v>
      </c>
      <c r="U63" s="97">
        <f>R63/'סכום נכסי הקרן'!$C$42</f>
        <v>5.9348413259409155E-4</v>
      </c>
    </row>
    <row r="64" spans="2:21">
      <c r="B64" s="89" t="s">
        <v>484</v>
      </c>
      <c r="C64" s="86" t="s">
        <v>485</v>
      </c>
      <c r="D64" s="99" t="s">
        <v>134</v>
      </c>
      <c r="E64" s="99" t="s">
        <v>359</v>
      </c>
      <c r="F64" s="86" t="s">
        <v>486</v>
      </c>
      <c r="G64" s="99" t="s">
        <v>487</v>
      </c>
      <c r="H64" s="86" t="s">
        <v>454</v>
      </c>
      <c r="I64" s="86" t="s">
        <v>363</v>
      </c>
      <c r="J64" s="86"/>
      <c r="K64" s="96">
        <v>1.2299999999963396</v>
      </c>
      <c r="L64" s="99" t="s">
        <v>178</v>
      </c>
      <c r="M64" s="100">
        <v>4.6500000000000007E-2</v>
      </c>
      <c r="N64" s="100">
        <v>-2.9999999996339818E-4</v>
      </c>
      <c r="O64" s="96">
        <v>20559.114410999995</v>
      </c>
      <c r="P64" s="98">
        <v>132.88999999999999</v>
      </c>
      <c r="Q64" s="86"/>
      <c r="R64" s="96">
        <v>27.321008269999997</v>
      </c>
      <c r="S64" s="97">
        <v>2.7052109173804833E-4</v>
      </c>
      <c r="T64" s="97">
        <f t="shared" si="0"/>
        <v>3.1090137155421164E-5</v>
      </c>
      <c r="U64" s="97">
        <f>R64/'סכום נכסי הקרן'!$C$42</f>
        <v>4.0265338614783291E-6</v>
      </c>
    </row>
    <row r="65" spans="2:21">
      <c r="B65" s="89" t="s">
        <v>488</v>
      </c>
      <c r="C65" s="86" t="s">
        <v>489</v>
      </c>
      <c r="D65" s="99" t="s">
        <v>134</v>
      </c>
      <c r="E65" s="99" t="s">
        <v>359</v>
      </c>
      <c r="F65" s="86" t="s">
        <v>490</v>
      </c>
      <c r="G65" s="99" t="s">
        <v>491</v>
      </c>
      <c r="H65" s="86" t="s">
        <v>460</v>
      </c>
      <c r="I65" s="86" t="s">
        <v>174</v>
      </c>
      <c r="J65" s="86"/>
      <c r="K65" s="96">
        <v>7.3000000000001135</v>
      </c>
      <c r="L65" s="99" t="s">
        <v>178</v>
      </c>
      <c r="M65" s="100">
        <v>3.85E-2</v>
      </c>
      <c r="N65" s="100">
        <v>3.900000000000237E-3</v>
      </c>
      <c r="O65" s="96">
        <v>7323107.5869799992</v>
      </c>
      <c r="P65" s="98">
        <v>132.08000000000001</v>
      </c>
      <c r="Q65" s="86"/>
      <c r="R65" s="96">
        <v>9672.3608337429978</v>
      </c>
      <c r="S65" s="97">
        <v>2.7185930572747046E-3</v>
      </c>
      <c r="T65" s="97">
        <f t="shared" si="0"/>
        <v>1.1006732327225112E-2</v>
      </c>
      <c r="U65" s="97">
        <f>R65/'סכום נכסי הקרן'!$C$42</f>
        <v>1.425499675290825E-3</v>
      </c>
    </row>
    <row r="66" spans="2:21">
      <c r="B66" s="89" t="s">
        <v>492</v>
      </c>
      <c r="C66" s="86" t="s">
        <v>493</v>
      </c>
      <c r="D66" s="99" t="s">
        <v>134</v>
      </c>
      <c r="E66" s="99" t="s">
        <v>359</v>
      </c>
      <c r="F66" s="86" t="s">
        <v>490</v>
      </c>
      <c r="G66" s="99" t="s">
        <v>491</v>
      </c>
      <c r="H66" s="86" t="s">
        <v>460</v>
      </c>
      <c r="I66" s="86" t="s">
        <v>174</v>
      </c>
      <c r="J66" s="86"/>
      <c r="K66" s="96">
        <v>5.3500000000001178</v>
      </c>
      <c r="L66" s="99" t="s">
        <v>178</v>
      </c>
      <c r="M66" s="100">
        <v>4.4999999999999998E-2</v>
      </c>
      <c r="N66" s="100">
        <v>-4.9999999999997746E-4</v>
      </c>
      <c r="O66" s="96">
        <v>17131033.957584996</v>
      </c>
      <c r="P66" s="98">
        <v>130.13999999999999</v>
      </c>
      <c r="Q66" s="86"/>
      <c r="R66" s="96">
        <v>22294.328308501001</v>
      </c>
      <c r="S66" s="97">
        <v>5.8239425941412548E-3</v>
      </c>
      <c r="T66" s="97">
        <f t="shared" si="0"/>
        <v>2.5369990669794739E-2</v>
      </c>
      <c r="U66" s="97">
        <f>R66/'סכום נכסי הקרן'!$C$42</f>
        <v>3.2857084543129918E-3</v>
      </c>
    </row>
    <row r="67" spans="2:21">
      <c r="B67" s="89" t="s">
        <v>494</v>
      </c>
      <c r="C67" s="86" t="s">
        <v>495</v>
      </c>
      <c r="D67" s="99" t="s">
        <v>134</v>
      </c>
      <c r="E67" s="99" t="s">
        <v>359</v>
      </c>
      <c r="F67" s="86" t="s">
        <v>490</v>
      </c>
      <c r="G67" s="99" t="s">
        <v>491</v>
      </c>
      <c r="H67" s="86" t="s">
        <v>460</v>
      </c>
      <c r="I67" s="86" t="s">
        <v>174</v>
      </c>
      <c r="J67" s="86"/>
      <c r="K67" s="96">
        <v>10.039999999999642</v>
      </c>
      <c r="L67" s="99" t="s">
        <v>178</v>
      </c>
      <c r="M67" s="100">
        <v>2.3900000000000001E-2</v>
      </c>
      <c r="N67" s="100">
        <v>8.1999999999991646E-3</v>
      </c>
      <c r="O67" s="96">
        <v>6311447.3759999992</v>
      </c>
      <c r="P67" s="98">
        <v>117.44</v>
      </c>
      <c r="Q67" s="86"/>
      <c r="R67" s="96">
        <v>7412.1639764909987</v>
      </c>
      <c r="S67" s="97">
        <v>5.0932080384832332E-3</v>
      </c>
      <c r="T67" s="97">
        <f t="shared" si="0"/>
        <v>8.4347251159328143E-3</v>
      </c>
      <c r="U67" s="97">
        <f>R67/'סכום נכסי הקרן'!$C$42</f>
        <v>1.0923948685650344E-3</v>
      </c>
    </row>
    <row r="68" spans="2:21">
      <c r="B68" s="89" t="s">
        <v>496</v>
      </c>
      <c r="C68" s="86" t="s">
        <v>497</v>
      </c>
      <c r="D68" s="99" t="s">
        <v>134</v>
      </c>
      <c r="E68" s="99" t="s">
        <v>359</v>
      </c>
      <c r="F68" s="86" t="s">
        <v>498</v>
      </c>
      <c r="G68" s="99" t="s">
        <v>420</v>
      </c>
      <c r="H68" s="86" t="s">
        <v>460</v>
      </c>
      <c r="I68" s="86" t="s">
        <v>174</v>
      </c>
      <c r="J68" s="86"/>
      <c r="K68" s="96">
        <v>5.74999999999884</v>
      </c>
      <c r="L68" s="99" t="s">
        <v>178</v>
      </c>
      <c r="M68" s="100">
        <v>1.5800000000000002E-2</v>
      </c>
      <c r="N68" s="100">
        <v>2.1999999999990725E-3</v>
      </c>
      <c r="O68" s="96">
        <v>2144339.7287679999</v>
      </c>
      <c r="P68" s="98">
        <v>110.6</v>
      </c>
      <c r="Q68" s="86"/>
      <c r="R68" s="96">
        <v>2371.6396763009998</v>
      </c>
      <c r="S68" s="97">
        <v>4.7376229259919831E-3</v>
      </c>
      <c r="T68" s="97">
        <f t="shared" si="0"/>
        <v>2.6988243658782342E-3</v>
      </c>
      <c r="U68" s="97">
        <f>R68/'סכום נכסי הקרן'!$C$42</f>
        <v>3.4952910117659722E-4</v>
      </c>
    </row>
    <row r="69" spans="2:21">
      <c r="B69" s="89" t="s">
        <v>499</v>
      </c>
      <c r="C69" s="86" t="s">
        <v>500</v>
      </c>
      <c r="D69" s="99" t="s">
        <v>134</v>
      </c>
      <c r="E69" s="99" t="s">
        <v>359</v>
      </c>
      <c r="F69" s="86" t="s">
        <v>498</v>
      </c>
      <c r="G69" s="99" t="s">
        <v>420</v>
      </c>
      <c r="H69" s="86" t="s">
        <v>460</v>
      </c>
      <c r="I69" s="86" t="s">
        <v>174</v>
      </c>
      <c r="J69" s="86"/>
      <c r="K69" s="96">
        <v>8.6999999999996671</v>
      </c>
      <c r="L69" s="99" t="s">
        <v>178</v>
      </c>
      <c r="M69" s="100">
        <v>8.3999999999999995E-3</v>
      </c>
      <c r="N69" s="100">
        <v>8.5000000000011108E-3</v>
      </c>
      <c r="O69" s="96">
        <v>1803253.3397159996</v>
      </c>
      <c r="P69" s="98">
        <v>99.91</v>
      </c>
      <c r="Q69" s="86"/>
      <c r="R69" s="96">
        <v>1801.6303549679997</v>
      </c>
      <c r="S69" s="97">
        <v>7.2130133588639983E-3</v>
      </c>
      <c r="T69" s="97">
        <f t="shared" si="0"/>
        <v>2.0501781737254031E-3</v>
      </c>
      <c r="U69" s="97">
        <f>R69/'סכום נכסי הקרן'!$C$42</f>
        <v>2.6552188551955927E-4</v>
      </c>
    </row>
    <row r="70" spans="2:21">
      <c r="B70" s="89" t="s">
        <v>501</v>
      </c>
      <c r="C70" s="86" t="s">
        <v>502</v>
      </c>
      <c r="D70" s="99" t="s">
        <v>134</v>
      </c>
      <c r="E70" s="99" t="s">
        <v>359</v>
      </c>
      <c r="F70" s="86" t="s">
        <v>503</v>
      </c>
      <c r="G70" s="99" t="s">
        <v>487</v>
      </c>
      <c r="H70" s="86" t="s">
        <v>460</v>
      </c>
      <c r="I70" s="86" t="s">
        <v>174</v>
      </c>
      <c r="J70" s="86"/>
      <c r="K70" s="96">
        <v>1.1700000000051523</v>
      </c>
      <c r="L70" s="99" t="s">
        <v>178</v>
      </c>
      <c r="M70" s="100">
        <v>4.8899999999999999E-2</v>
      </c>
      <c r="N70" s="100">
        <v>0</v>
      </c>
      <c r="O70" s="96">
        <v>27144.814202999998</v>
      </c>
      <c r="P70" s="98">
        <v>128.69999999999999</v>
      </c>
      <c r="Q70" s="86"/>
      <c r="R70" s="96">
        <v>34.935373545999994</v>
      </c>
      <c r="S70" s="97">
        <v>7.2938510233158964E-4</v>
      </c>
      <c r="T70" s="97">
        <f t="shared" si="0"/>
        <v>3.9754958689195262E-5</v>
      </c>
      <c r="U70" s="97">
        <f>R70/'סכום נכסי הקרן'!$C$42</f>
        <v>5.1487288886342126E-6</v>
      </c>
    </row>
    <row r="71" spans="2:21">
      <c r="B71" s="89" t="s">
        <v>504</v>
      </c>
      <c r="C71" s="86" t="s">
        <v>505</v>
      </c>
      <c r="D71" s="99" t="s">
        <v>134</v>
      </c>
      <c r="E71" s="99" t="s">
        <v>359</v>
      </c>
      <c r="F71" s="86" t="s">
        <v>373</v>
      </c>
      <c r="G71" s="99" t="s">
        <v>367</v>
      </c>
      <c r="H71" s="86" t="s">
        <v>454</v>
      </c>
      <c r="I71" s="86" t="s">
        <v>363</v>
      </c>
      <c r="J71" s="86"/>
      <c r="K71" s="96">
        <v>3.7300000000000217</v>
      </c>
      <c r="L71" s="99" t="s">
        <v>178</v>
      </c>
      <c r="M71" s="100">
        <v>1.6399999999999998E-2</v>
      </c>
      <c r="N71" s="100">
        <v>7.7000000000010125E-3</v>
      </c>
      <c r="O71" s="96">
        <f>3875273.105/50000</f>
        <v>77.505462100000003</v>
      </c>
      <c r="P71" s="98">
        <v>5220000</v>
      </c>
      <c r="Q71" s="86"/>
      <c r="R71" s="96">
        <v>4045.7851721669995</v>
      </c>
      <c r="S71" s="97">
        <f>31567.8812724014%/50000</f>
        <v>6.3135762544802802E-3</v>
      </c>
      <c r="T71" s="97">
        <f t="shared" si="0"/>
        <v>4.6039302305749515E-3</v>
      </c>
      <c r="U71" s="97">
        <f>R71/'סכום נכסי הקרן'!$C$42</f>
        <v>5.9626243771849477E-4</v>
      </c>
    </row>
    <row r="72" spans="2:21">
      <c r="B72" s="89" t="s">
        <v>506</v>
      </c>
      <c r="C72" s="86" t="s">
        <v>507</v>
      </c>
      <c r="D72" s="99" t="s">
        <v>134</v>
      </c>
      <c r="E72" s="99" t="s">
        <v>359</v>
      </c>
      <c r="F72" s="86" t="s">
        <v>373</v>
      </c>
      <c r="G72" s="99" t="s">
        <v>367</v>
      </c>
      <c r="H72" s="86" t="s">
        <v>454</v>
      </c>
      <c r="I72" s="86" t="s">
        <v>363</v>
      </c>
      <c r="J72" s="86"/>
      <c r="K72" s="96">
        <v>7.8899999999987376</v>
      </c>
      <c r="L72" s="99" t="s">
        <v>178</v>
      </c>
      <c r="M72" s="100">
        <v>2.7799999999999998E-2</v>
      </c>
      <c r="N72" s="100">
        <v>1.8199999999996785E-2</v>
      </c>
      <c r="O72" s="96">
        <f>1479649.731/50000</f>
        <v>29.592994619999999</v>
      </c>
      <c r="P72" s="98">
        <v>5461001</v>
      </c>
      <c r="Q72" s="86"/>
      <c r="R72" s="96">
        <v>1616.0737566359999</v>
      </c>
      <c r="S72" s="97">
        <f>35381.3900286944%/50000</f>
        <v>7.0762780057388799E-3</v>
      </c>
      <c r="T72" s="97">
        <f t="shared" si="0"/>
        <v>1.8390227128718616E-3</v>
      </c>
      <c r="U72" s="97">
        <f>R72/'סכום נכסי הקרן'!$C$42</f>
        <v>2.3817480085047175E-4</v>
      </c>
    </row>
    <row r="73" spans="2:21">
      <c r="B73" s="89" t="s">
        <v>508</v>
      </c>
      <c r="C73" s="86" t="s">
        <v>509</v>
      </c>
      <c r="D73" s="99" t="s">
        <v>134</v>
      </c>
      <c r="E73" s="99" t="s">
        <v>359</v>
      </c>
      <c r="F73" s="86" t="s">
        <v>373</v>
      </c>
      <c r="G73" s="99" t="s">
        <v>367</v>
      </c>
      <c r="H73" s="86" t="s">
        <v>454</v>
      </c>
      <c r="I73" s="86" t="s">
        <v>363</v>
      </c>
      <c r="J73" s="86"/>
      <c r="K73" s="96">
        <v>5.0900000000004288</v>
      </c>
      <c r="L73" s="99" t="s">
        <v>178</v>
      </c>
      <c r="M73" s="100">
        <v>2.4199999999999999E-2</v>
      </c>
      <c r="N73" s="100">
        <v>1.3200000000001395E-2</v>
      </c>
      <c r="O73" s="96">
        <f>1853391.485/50000</f>
        <v>37.067829700000004</v>
      </c>
      <c r="P73" s="98">
        <v>5408000</v>
      </c>
      <c r="Q73" s="86"/>
      <c r="R73" s="96">
        <v>2004.6283349459998</v>
      </c>
      <c r="S73" s="97">
        <f>6430.25183013565%/50000</f>
        <v>1.28605036602713E-3</v>
      </c>
      <c r="T73" s="97">
        <f t="shared" si="0"/>
        <v>2.2811811798157584E-3</v>
      </c>
      <c r="U73" s="97">
        <f>R73/'סכום נכסי הקרן'!$C$42</f>
        <v>2.9543945781833293E-4</v>
      </c>
    </row>
    <row r="74" spans="2:21">
      <c r="B74" s="89" t="s">
        <v>510</v>
      </c>
      <c r="C74" s="86" t="s">
        <v>511</v>
      </c>
      <c r="D74" s="99" t="s">
        <v>134</v>
      </c>
      <c r="E74" s="99" t="s">
        <v>359</v>
      </c>
      <c r="F74" s="86" t="s">
        <v>373</v>
      </c>
      <c r="G74" s="99" t="s">
        <v>367</v>
      </c>
      <c r="H74" s="86" t="s">
        <v>454</v>
      </c>
      <c r="I74" s="86" t="s">
        <v>363</v>
      </c>
      <c r="J74" s="86"/>
      <c r="K74" s="96">
        <v>4.8100000000000289</v>
      </c>
      <c r="L74" s="99" t="s">
        <v>178</v>
      </c>
      <c r="M74" s="100">
        <v>1.95E-2</v>
      </c>
      <c r="N74" s="100">
        <v>1.3200000000001521E-2</v>
      </c>
      <c r="O74" s="96">
        <f>3071115.6425/50000</f>
        <v>61.422312850000004</v>
      </c>
      <c r="P74" s="98">
        <v>5136349</v>
      </c>
      <c r="Q74" s="86"/>
      <c r="R74" s="96">
        <v>3154.8646542109996</v>
      </c>
      <c r="S74" s="97">
        <f>12374.0506970466%/50000</f>
        <v>2.4748101394093201E-3</v>
      </c>
      <c r="T74" s="97">
        <f t="shared" si="0"/>
        <v>3.5901008424316966E-3</v>
      </c>
      <c r="U74" s="97">
        <f>R74/'סכום נכסי הקרן'!$C$42</f>
        <v>4.6495975671990492E-4</v>
      </c>
    </row>
    <row r="75" spans="2:21">
      <c r="B75" s="89" t="s">
        <v>512</v>
      </c>
      <c r="C75" s="86" t="s">
        <v>513</v>
      </c>
      <c r="D75" s="99" t="s">
        <v>134</v>
      </c>
      <c r="E75" s="99" t="s">
        <v>359</v>
      </c>
      <c r="F75" s="86" t="s">
        <v>373</v>
      </c>
      <c r="G75" s="99" t="s">
        <v>367</v>
      </c>
      <c r="H75" s="86" t="s">
        <v>460</v>
      </c>
      <c r="I75" s="86" t="s">
        <v>174</v>
      </c>
      <c r="J75" s="86"/>
      <c r="K75" s="96">
        <v>0.84999999999995901</v>
      </c>
      <c r="L75" s="99" t="s">
        <v>178</v>
      </c>
      <c r="M75" s="100">
        <v>0.05</v>
      </c>
      <c r="N75" s="100">
        <v>4.1999999999998367E-3</v>
      </c>
      <c r="O75" s="96">
        <v>5263871.1196499988</v>
      </c>
      <c r="P75" s="98">
        <v>116.22</v>
      </c>
      <c r="Q75" s="86"/>
      <c r="R75" s="96">
        <v>6117.6711869049996</v>
      </c>
      <c r="S75" s="97">
        <v>5.2638763835263823E-3</v>
      </c>
      <c r="T75" s="97">
        <f t="shared" si="0"/>
        <v>6.9616477691086557E-3</v>
      </c>
      <c r="U75" s="97">
        <f>R75/'סכום נכסי הקרן'!$C$42</f>
        <v>9.0161424293084115E-4</v>
      </c>
    </row>
    <row r="76" spans="2:21">
      <c r="B76" s="89" t="s">
        <v>514</v>
      </c>
      <c r="C76" s="86" t="s">
        <v>515</v>
      </c>
      <c r="D76" s="99" t="s">
        <v>134</v>
      </c>
      <c r="E76" s="99" t="s">
        <v>359</v>
      </c>
      <c r="F76" s="86" t="s">
        <v>516</v>
      </c>
      <c r="G76" s="99" t="s">
        <v>420</v>
      </c>
      <c r="H76" s="86" t="s">
        <v>454</v>
      </c>
      <c r="I76" s="86" t="s">
        <v>363</v>
      </c>
      <c r="J76" s="86"/>
      <c r="K76" s="96">
        <v>0.76999999999995827</v>
      </c>
      <c r="L76" s="99" t="s">
        <v>178</v>
      </c>
      <c r="M76" s="100">
        <v>5.0999999999999997E-2</v>
      </c>
      <c r="N76" s="100">
        <v>-5.7000000000037524E-3</v>
      </c>
      <c r="O76" s="96">
        <v>1622037.7205629998</v>
      </c>
      <c r="P76" s="98">
        <v>118.25</v>
      </c>
      <c r="Q76" s="86"/>
      <c r="R76" s="96">
        <v>1918.059629204</v>
      </c>
      <c r="S76" s="97">
        <v>3.6055571016182005E-3</v>
      </c>
      <c r="T76" s="97">
        <f t="shared" ref="T76:T139" si="1">R76/$R$11</f>
        <v>2.1826697007265548E-3</v>
      </c>
      <c r="U76" s="97">
        <f>R76/'סכום נכסי הקרן'!$C$42</f>
        <v>2.8268107710376512E-4</v>
      </c>
    </row>
    <row r="77" spans="2:21">
      <c r="B77" s="89" t="s">
        <v>517</v>
      </c>
      <c r="C77" s="86" t="s">
        <v>518</v>
      </c>
      <c r="D77" s="99" t="s">
        <v>134</v>
      </c>
      <c r="E77" s="99" t="s">
        <v>359</v>
      </c>
      <c r="F77" s="86" t="s">
        <v>516</v>
      </c>
      <c r="G77" s="99" t="s">
        <v>420</v>
      </c>
      <c r="H77" s="86" t="s">
        <v>454</v>
      </c>
      <c r="I77" s="86" t="s">
        <v>363</v>
      </c>
      <c r="J77" s="86"/>
      <c r="K77" s="96">
        <v>2.1599999999998105</v>
      </c>
      <c r="L77" s="99" t="s">
        <v>178</v>
      </c>
      <c r="M77" s="100">
        <v>2.5499999999999998E-2</v>
      </c>
      <c r="N77" s="100">
        <v>-1.2999999999992698E-3</v>
      </c>
      <c r="O77" s="96">
        <v>6429143.1780909989</v>
      </c>
      <c r="P77" s="98">
        <v>108.64</v>
      </c>
      <c r="Q77" s="86"/>
      <c r="R77" s="96">
        <v>6984.6212651269998</v>
      </c>
      <c r="S77" s="97">
        <v>5.7682561335891183E-3</v>
      </c>
      <c r="T77" s="97">
        <f t="shared" si="1"/>
        <v>7.9481998235737053E-3</v>
      </c>
      <c r="U77" s="97">
        <f>R77/'סכום נכסי הקרן'!$C$42</f>
        <v>1.0293841924024817E-3</v>
      </c>
    </row>
    <row r="78" spans="2:21">
      <c r="B78" s="89" t="s">
        <v>519</v>
      </c>
      <c r="C78" s="86" t="s">
        <v>520</v>
      </c>
      <c r="D78" s="99" t="s">
        <v>134</v>
      </c>
      <c r="E78" s="99" t="s">
        <v>359</v>
      </c>
      <c r="F78" s="86" t="s">
        <v>516</v>
      </c>
      <c r="G78" s="99" t="s">
        <v>420</v>
      </c>
      <c r="H78" s="86" t="s">
        <v>454</v>
      </c>
      <c r="I78" s="86" t="s">
        <v>363</v>
      </c>
      <c r="J78" s="86"/>
      <c r="K78" s="96">
        <v>6.5099999999997422</v>
      </c>
      <c r="L78" s="99" t="s">
        <v>178</v>
      </c>
      <c r="M78" s="100">
        <v>2.35E-2</v>
      </c>
      <c r="N78" s="100">
        <v>4.3999999999997036E-3</v>
      </c>
      <c r="O78" s="96">
        <v>4589342.8774019992</v>
      </c>
      <c r="P78" s="98">
        <v>115.27</v>
      </c>
      <c r="Q78" s="96">
        <v>105.39795203799999</v>
      </c>
      <c r="R78" s="96">
        <v>5402.0074079889991</v>
      </c>
      <c r="S78" s="97">
        <v>5.846681941754998E-3</v>
      </c>
      <c r="T78" s="97">
        <f t="shared" si="1"/>
        <v>6.1472530431242092E-3</v>
      </c>
      <c r="U78" s="97">
        <f>R78/'סכום נכסי הקרן'!$C$42</f>
        <v>7.9614066703785256E-4</v>
      </c>
    </row>
    <row r="79" spans="2:21">
      <c r="B79" s="89" t="s">
        <v>521</v>
      </c>
      <c r="C79" s="86" t="s">
        <v>522</v>
      </c>
      <c r="D79" s="99" t="s">
        <v>134</v>
      </c>
      <c r="E79" s="99" t="s">
        <v>359</v>
      </c>
      <c r="F79" s="86" t="s">
        <v>516</v>
      </c>
      <c r="G79" s="99" t="s">
        <v>420</v>
      </c>
      <c r="H79" s="86" t="s">
        <v>454</v>
      </c>
      <c r="I79" s="86" t="s">
        <v>363</v>
      </c>
      <c r="J79" s="86"/>
      <c r="K79" s="96">
        <v>5.2000000000000508</v>
      </c>
      <c r="L79" s="99" t="s">
        <v>178</v>
      </c>
      <c r="M79" s="100">
        <v>1.7600000000000001E-2</v>
      </c>
      <c r="N79" s="100">
        <v>2.1999999999995396E-3</v>
      </c>
      <c r="O79" s="96">
        <v>7020405.3038029997</v>
      </c>
      <c r="P79" s="98">
        <v>111.33</v>
      </c>
      <c r="Q79" s="86"/>
      <c r="R79" s="96">
        <v>7815.8172368879987</v>
      </c>
      <c r="S79" s="97">
        <v>5.4340311013668097E-3</v>
      </c>
      <c r="T79" s="97">
        <f t="shared" si="1"/>
        <v>8.8940652363615272E-3</v>
      </c>
      <c r="U79" s="97">
        <f>R79/'סכום נכסי הקרן'!$C$42</f>
        <v>1.151884749217402E-3</v>
      </c>
    </row>
    <row r="80" spans="2:21">
      <c r="B80" s="89" t="s">
        <v>523</v>
      </c>
      <c r="C80" s="86" t="s">
        <v>524</v>
      </c>
      <c r="D80" s="99" t="s">
        <v>134</v>
      </c>
      <c r="E80" s="99" t="s">
        <v>359</v>
      </c>
      <c r="F80" s="86" t="s">
        <v>516</v>
      </c>
      <c r="G80" s="99" t="s">
        <v>420</v>
      </c>
      <c r="H80" s="86" t="s">
        <v>454</v>
      </c>
      <c r="I80" s="86" t="s">
        <v>363</v>
      </c>
      <c r="J80" s="86"/>
      <c r="K80" s="96">
        <v>5.7400000000000446</v>
      </c>
      <c r="L80" s="99" t="s">
        <v>178</v>
      </c>
      <c r="M80" s="100">
        <v>2.1499999999999998E-2</v>
      </c>
      <c r="N80" s="100">
        <v>4.2999999999992523E-3</v>
      </c>
      <c r="O80" s="96">
        <v>5048351.4880789993</v>
      </c>
      <c r="P80" s="98">
        <v>114.14</v>
      </c>
      <c r="Q80" s="86"/>
      <c r="R80" s="96">
        <v>5762.1886150010005</v>
      </c>
      <c r="S80" s="97">
        <v>6.4388799398715267E-3</v>
      </c>
      <c r="T80" s="97">
        <f t="shared" si="1"/>
        <v>6.5571238288632695E-3</v>
      </c>
      <c r="U80" s="97">
        <f>R80/'סכום נכסי הקרן'!$C$42</f>
        <v>8.4922369428082768E-4</v>
      </c>
    </row>
    <row r="81" spans="2:21">
      <c r="B81" s="89" t="s">
        <v>525</v>
      </c>
      <c r="C81" s="86" t="s">
        <v>526</v>
      </c>
      <c r="D81" s="99" t="s">
        <v>134</v>
      </c>
      <c r="E81" s="99" t="s">
        <v>359</v>
      </c>
      <c r="F81" s="86" t="s">
        <v>398</v>
      </c>
      <c r="G81" s="99" t="s">
        <v>367</v>
      </c>
      <c r="H81" s="86" t="s">
        <v>454</v>
      </c>
      <c r="I81" s="86" t="s">
        <v>363</v>
      </c>
      <c r="J81" s="86"/>
      <c r="K81" s="96">
        <v>0.75000000000002032</v>
      </c>
      <c r="L81" s="99" t="s">
        <v>178</v>
      </c>
      <c r="M81" s="100">
        <v>6.5000000000000002E-2</v>
      </c>
      <c r="N81" s="100">
        <v>1.9000000000000731E-3</v>
      </c>
      <c r="O81" s="96">
        <v>10360819.822292998</v>
      </c>
      <c r="P81" s="98">
        <v>117.35</v>
      </c>
      <c r="Q81" s="96">
        <v>188.66616236399997</v>
      </c>
      <c r="R81" s="96">
        <v>12347.088943988998</v>
      </c>
      <c r="S81" s="97">
        <v>6.5782982998685707E-3</v>
      </c>
      <c r="T81" s="97">
        <f t="shared" si="1"/>
        <v>1.4050458348578446E-2</v>
      </c>
      <c r="U81" s="97">
        <f>R81/'סכום נכסי הקרן'!$C$42</f>
        <v>1.8196975467500345E-3</v>
      </c>
    </row>
    <row r="82" spans="2:21">
      <c r="B82" s="89" t="s">
        <v>527</v>
      </c>
      <c r="C82" s="86" t="s">
        <v>528</v>
      </c>
      <c r="D82" s="99" t="s">
        <v>134</v>
      </c>
      <c r="E82" s="99" t="s">
        <v>359</v>
      </c>
      <c r="F82" s="86" t="s">
        <v>529</v>
      </c>
      <c r="G82" s="99" t="s">
        <v>420</v>
      </c>
      <c r="H82" s="86" t="s">
        <v>454</v>
      </c>
      <c r="I82" s="86" t="s">
        <v>363</v>
      </c>
      <c r="J82" s="86"/>
      <c r="K82" s="96">
        <v>7.5300000000013583</v>
      </c>
      <c r="L82" s="99" t="s">
        <v>178</v>
      </c>
      <c r="M82" s="100">
        <v>3.5000000000000003E-2</v>
      </c>
      <c r="N82" s="100">
        <v>4.7999999999984071E-3</v>
      </c>
      <c r="O82" s="96">
        <v>1571447.8313559997</v>
      </c>
      <c r="P82" s="98">
        <v>127.91</v>
      </c>
      <c r="Q82" s="86"/>
      <c r="R82" s="96">
        <v>2010.0390323589997</v>
      </c>
      <c r="S82" s="97">
        <v>3.5552129009894062E-3</v>
      </c>
      <c r="T82" s="97">
        <f t="shared" si="1"/>
        <v>2.2873383217123615E-3</v>
      </c>
      <c r="U82" s="97">
        <f>R82/'סכום נכסי הקרן'!$C$42</f>
        <v>2.9623687920675147E-4</v>
      </c>
    </row>
    <row r="83" spans="2:21">
      <c r="B83" s="89" t="s">
        <v>530</v>
      </c>
      <c r="C83" s="86" t="s">
        <v>531</v>
      </c>
      <c r="D83" s="99" t="s">
        <v>134</v>
      </c>
      <c r="E83" s="99" t="s">
        <v>359</v>
      </c>
      <c r="F83" s="86" t="s">
        <v>529</v>
      </c>
      <c r="G83" s="99" t="s">
        <v>420</v>
      </c>
      <c r="H83" s="86" t="s">
        <v>454</v>
      </c>
      <c r="I83" s="86" t="s">
        <v>363</v>
      </c>
      <c r="J83" s="86"/>
      <c r="K83" s="96">
        <v>3.3399999999998635</v>
      </c>
      <c r="L83" s="99" t="s">
        <v>178</v>
      </c>
      <c r="M83" s="100">
        <v>0.04</v>
      </c>
      <c r="N83" s="100">
        <v>-3.8000000000018215E-3</v>
      </c>
      <c r="O83" s="96">
        <v>1512172.3163999997</v>
      </c>
      <c r="P83" s="98">
        <v>116.19</v>
      </c>
      <c r="Q83" s="86"/>
      <c r="R83" s="96">
        <v>1756.9931058359998</v>
      </c>
      <c r="S83" s="97">
        <v>2.2826366912691055E-3</v>
      </c>
      <c r="T83" s="97">
        <f t="shared" si="1"/>
        <v>1.9993828961851362E-3</v>
      </c>
      <c r="U83" s="97">
        <f>R83/'סכום נכסי הקרן'!$C$42</f>
        <v>2.589433071107017E-4</v>
      </c>
    </row>
    <row r="84" spans="2:21">
      <c r="B84" s="89" t="s">
        <v>532</v>
      </c>
      <c r="C84" s="86" t="s">
        <v>533</v>
      </c>
      <c r="D84" s="99" t="s">
        <v>134</v>
      </c>
      <c r="E84" s="99" t="s">
        <v>359</v>
      </c>
      <c r="F84" s="86" t="s">
        <v>529</v>
      </c>
      <c r="G84" s="99" t="s">
        <v>420</v>
      </c>
      <c r="H84" s="86" t="s">
        <v>454</v>
      </c>
      <c r="I84" s="86" t="s">
        <v>363</v>
      </c>
      <c r="J84" s="86"/>
      <c r="K84" s="96">
        <v>6.0900000000003489</v>
      </c>
      <c r="L84" s="99" t="s">
        <v>178</v>
      </c>
      <c r="M84" s="100">
        <v>0.04</v>
      </c>
      <c r="N84" s="100">
        <v>1.9999999999993803E-3</v>
      </c>
      <c r="O84" s="96">
        <v>5083983.9054589989</v>
      </c>
      <c r="P84" s="98">
        <v>127.13</v>
      </c>
      <c r="Q84" s="86"/>
      <c r="R84" s="96">
        <v>6463.2687980970004</v>
      </c>
      <c r="S84" s="97">
        <v>5.0526474968418311E-3</v>
      </c>
      <c r="T84" s="97">
        <f t="shared" si="1"/>
        <v>7.3549230474717715E-3</v>
      </c>
      <c r="U84" s="97">
        <f>R84/'סכום נכסי הקרן'!$C$42</f>
        <v>9.5254795921826774E-4</v>
      </c>
    </row>
    <row r="85" spans="2:21">
      <c r="B85" s="89" t="s">
        <v>534</v>
      </c>
      <c r="C85" s="86" t="s">
        <v>535</v>
      </c>
      <c r="D85" s="99" t="s">
        <v>134</v>
      </c>
      <c r="E85" s="99" t="s">
        <v>359</v>
      </c>
      <c r="F85" s="86" t="s">
        <v>536</v>
      </c>
      <c r="G85" s="99" t="s">
        <v>165</v>
      </c>
      <c r="H85" s="86" t="s">
        <v>454</v>
      </c>
      <c r="I85" s="86" t="s">
        <v>363</v>
      </c>
      <c r="J85" s="86"/>
      <c r="K85" s="96">
        <v>4.7999999999992173</v>
      </c>
      <c r="L85" s="99" t="s">
        <v>178</v>
      </c>
      <c r="M85" s="100">
        <v>4.2999999999999997E-2</v>
      </c>
      <c r="N85" s="100">
        <v>0</v>
      </c>
      <c r="O85" s="96">
        <v>1000467.1218329999</v>
      </c>
      <c r="P85" s="98">
        <v>122.48</v>
      </c>
      <c r="Q85" s="96">
        <v>53.798979520999993</v>
      </c>
      <c r="R85" s="96">
        <v>1279.1711410499997</v>
      </c>
      <c r="S85" s="97">
        <v>1.090030082303059E-3</v>
      </c>
      <c r="T85" s="97">
        <f t="shared" si="1"/>
        <v>1.4556419670708255E-3</v>
      </c>
      <c r="U85" s="97">
        <f>R85/'סכום נכסי הקרן'!$C$42</f>
        <v>1.8852254145098195E-4</v>
      </c>
    </row>
    <row r="86" spans="2:21">
      <c r="B86" s="89" t="s">
        <v>537</v>
      </c>
      <c r="C86" s="86" t="s">
        <v>538</v>
      </c>
      <c r="D86" s="99" t="s">
        <v>134</v>
      </c>
      <c r="E86" s="99" t="s">
        <v>359</v>
      </c>
      <c r="F86" s="86" t="s">
        <v>539</v>
      </c>
      <c r="G86" s="99" t="s">
        <v>540</v>
      </c>
      <c r="H86" s="86" t="s">
        <v>541</v>
      </c>
      <c r="I86" s="86" t="s">
        <v>363</v>
      </c>
      <c r="J86" s="86"/>
      <c r="K86" s="96">
        <v>7.7999999999999154</v>
      </c>
      <c r="L86" s="99" t="s">
        <v>178</v>
      </c>
      <c r="M86" s="100">
        <v>5.1500000000000004E-2</v>
      </c>
      <c r="N86" s="100">
        <v>1.3200000000000085E-2</v>
      </c>
      <c r="O86" s="96">
        <v>11525611.747287998</v>
      </c>
      <c r="P86" s="98">
        <v>163</v>
      </c>
      <c r="Q86" s="86"/>
      <c r="R86" s="96">
        <v>18786.746208086995</v>
      </c>
      <c r="S86" s="97">
        <v>3.2457167956965621E-3</v>
      </c>
      <c r="T86" s="97">
        <f t="shared" si="1"/>
        <v>2.1378512481725228E-2</v>
      </c>
      <c r="U86" s="97">
        <f>R86/'סכום נכסי הקרן'!$C$42</f>
        <v>2.7687656694912266E-3</v>
      </c>
    </row>
    <row r="87" spans="2:21">
      <c r="B87" s="89" t="s">
        <v>542</v>
      </c>
      <c r="C87" s="86" t="s">
        <v>543</v>
      </c>
      <c r="D87" s="99" t="s">
        <v>134</v>
      </c>
      <c r="E87" s="99" t="s">
        <v>359</v>
      </c>
      <c r="F87" s="86" t="s">
        <v>544</v>
      </c>
      <c r="G87" s="99" t="s">
        <v>205</v>
      </c>
      <c r="H87" s="86" t="s">
        <v>541</v>
      </c>
      <c r="I87" s="86" t="s">
        <v>363</v>
      </c>
      <c r="J87" s="86"/>
      <c r="K87" s="96">
        <v>1.649999999999886</v>
      </c>
      <c r="L87" s="99" t="s">
        <v>178</v>
      </c>
      <c r="M87" s="100">
        <v>3.7000000000000005E-2</v>
      </c>
      <c r="N87" s="100">
        <v>-4.0000000000045609E-4</v>
      </c>
      <c r="O87" s="96">
        <v>6246850.4706939999</v>
      </c>
      <c r="P87" s="98">
        <v>112.31</v>
      </c>
      <c r="Q87" s="86"/>
      <c r="R87" s="96">
        <v>7015.8377936919987</v>
      </c>
      <c r="S87" s="97">
        <v>2.6028703194687542E-3</v>
      </c>
      <c r="T87" s="97">
        <f t="shared" si="1"/>
        <v>7.9837228959658627E-3</v>
      </c>
      <c r="U87" s="97">
        <f>R87/'סכום נכסי הקרן'!$C$42</f>
        <v>1.0339848428639359E-3</v>
      </c>
    </row>
    <row r="88" spans="2:21">
      <c r="B88" s="89" t="s">
        <v>545</v>
      </c>
      <c r="C88" s="86" t="s">
        <v>546</v>
      </c>
      <c r="D88" s="99" t="s">
        <v>134</v>
      </c>
      <c r="E88" s="99" t="s">
        <v>359</v>
      </c>
      <c r="F88" s="86" t="s">
        <v>544</v>
      </c>
      <c r="G88" s="99" t="s">
        <v>205</v>
      </c>
      <c r="H88" s="86" t="s">
        <v>541</v>
      </c>
      <c r="I88" s="86" t="s">
        <v>363</v>
      </c>
      <c r="J88" s="86"/>
      <c r="K88" s="96">
        <v>4.7299999999998112</v>
      </c>
      <c r="L88" s="99" t="s">
        <v>178</v>
      </c>
      <c r="M88" s="100">
        <v>2.2000000000000002E-2</v>
      </c>
      <c r="N88" s="100">
        <v>7.3999999999998702E-3</v>
      </c>
      <c r="O88" s="96">
        <v>5608120.4657139992</v>
      </c>
      <c r="P88" s="98">
        <v>108.92</v>
      </c>
      <c r="Q88" s="86"/>
      <c r="R88" s="96">
        <v>6108.3650564919981</v>
      </c>
      <c r="S88" s="97">
        <v>6.3606934989941417E-3</v>
      </c>
      <c r="T88" s="97">
        <f t="shared" si="1"/>
        <v>6.9510577913132849E-3</v>
      </c>
      <c r="U88" s="97">
        <f>R88/'סכום נכסי הקרן'!$C$42</f>
        <v>9.0024271780786728E-4</v>
      </c>
    </row>
    <row r="89" spans="2:21">
      <c r="B89" s="89" t="s">
        <v>547</v>
      </c>
      <c r="C89" s="86" t="s">
        <v>548</v>
      </c>
      <c r="D89" s="99" t="s">
        <v>134</v>
      </c>
      <c r="E89" s="99" t="s">
        <v>359</v>
      </c>
      <c r="F89" s="86" t="s">
        <v>469</v>
      </c>
      <c r="G89" s="99" t="s">
        <v>420</v>
      </c>
      <c r="H89" s="86" t="s">
        <v>549</v>
      </c>
      <c r="I89" s="86" t="s">
        <v>174</v>
      </c>
      <c r="J89" s="86"/>
      <c r="K89" s="96">
        <v>2.2099999999999342</v>
      </c>
      <c r="L89" s="99" t="s">
        <v>178</v>
      </c>
      <c r="M89" s="100">
        <v>2.8500000000000001E-2</v>
      </c>
      <c r="N89" s="100">
        <v>7.000000000019843E-4</v>
      </c>
      <c r="O89" s="96">
        <v>1391403.1768559997</v>
      </c>
      <c r="P89" s="98">
        <v>108.66</v>
      </c>
      <c r="Q89" s="86"/>
      <c r="R89" s="96">
        <v>1511.8986581099996</v>
      </c>
      <c r="S89" s="97">
        <v>3.2501664651995521E-3</v>
      </c>
      <c r="T89" s="97">
        <f t="shared" si="1"/>
        <v>1.7204759129388128E-3</v>
      </c>
      <c r="U89" s="97">
        <f>R89/'סכום נכסי הקרן'!$C$42</f>
        <v>2.228216133841667E-4</v>
      </c>
    </row>
    <row r="90" spans="2:21">
      <c r="B90" s="89" t="s">
        <v>550</v>
      </c>
      <c r="C90" s="86" t="s">
        <v>551</v>
      </c>
      <c r="D90" s="99" t="s">
        <v>134</v>
      </c>
      <c r="E90" s="99" t="s">
        <v>359</v>
      </c>
      <c r="F90" s="86" t="s">
        <v>469</v>
      </c>
      <c r="G90" s="99" t="s">
        <v>420</v>
      </c>
      <c r="H90" s="86" t="s">
        <v>549</v>
      </c>
      <c r="I90" s="86" t="s">
        <v>174</v>
      </c>
      <c r="J90" s="86"/>
      <c r="K90" s="96">
        <v>0.28999999999966858</v>
      </c>
      <c r="L90" s="99" t="s">
        <v>178</v>
      </c>
      <c r="M90" s="100">
        <v>3.7699999999999997E-2</v>
      </c>
      <c r="N90" s="100">
        <v>-7.0000000000401273E-4</v>
      </c>
      <c r="O90" s="96">
        <v>1023466.8350159999</v>
      </c>
      <c r="P90" s="98">
        <v>112.01</v>
      </c>
      <c r="Q90" s="86"/>
      <c r="R90" s="96">
        <v>1146.3851753219997</v>
      </c>
      <c r="S90" s="97">
        <v>2.9980459255116959E-3</v>
      </c>
      <c r="T90" s="97">
        <f t="shared" si="1"/>
        <v>1.3045372257669797E-3</v>
      </c>
      <c r="U90" s="97">
        <f>R90/'סכום נכסי הקרן'!$C$42</f>
        <v>1.689527224293323E-4</v>
      </c>
    </row>
    <row r="91" spans="2:21">
      <c r="B91" s="89" t="s">
        <v>552</v>
      </c>
      <c r="C91" s="86" t="s">
        <v>553</v>
      </c>
      <c r="D91" s="99" t="s">
        <v>134</v>
      </c>
      <c r="E91" s="99" t="s">
        <v>359</v>
      </c>
      <c r="F91" s="86" t="s">
        <v>469</v>
      </c>
      <c r="G91" s="99" t="s">
        <v>420</v>
      </c>
      <c r="H91" s="86" t="s">
        <v>549</v>
      </c>
      <c r="I91" s="86" t="s">
        <v>174</v>
      </c>
      <c r="J91" s="86"/>
      <c r="K91" s="96">
        <v>4.1100000000001602</v>
      </c>
      <c r="L91" s="99" t="s">
        <v>178</v>
      </c>
      <c r="M91" s="100">
        <v>2.5000000000000001E-2</v>
      </c>
      <c r="N91" s="100">
        <v>3.2000000000023702E-3</v>
      </c>
      <c r="O91" s="96">
        <v>1060537.1126829998</v>
      </c>
      <c r="P91" s="98">
        <v>111.36</v>
      </c>
      <c r="Q91" s="86"/>
      <c r="R91" s="96">
        <v>1181.0141168709999</v>
      </c>
      <c r="S91" s="97">
        <v>2.3431199654617863E-3</v>
      </c>
      <c r="T91" s="97">
        <f t="shared" si="1"/>
        <v>1.3439434779691603E-3</v>
      </c>
      <c r="U91" s="97">
        <f>R91/'סכום נכסי הקרן'!$C$42</f>
        <v>1.7405628977780791E-4</v>
      </c>
    </row>
    <row r="92" spans="2:21">
      <c r="B92" s="89" t="s">
        <v>554</v>
      </c>
      <c r="C92" s="86" t="s">
        <v>555</v>
      </c>
      <c r="D92" s="99" t="s">
        <v>134</v>
      </c>
      <c r="E92" s="99" t="s">
        <v>359</v>
      </c>
      <c r="F92" s="86" t="s">
        <v>469</v>
      </c>
      <c r="G92" s="99" t="s">
        <v>420</v>
      </c>
      <c r="H92" s="86" t="s">
        <v>549</v>
      </c>
      <c r="I92" s="86" t="s">
        <v>174</v>
      </c>
      <c r="J92" s="86"/>
      <c r="K92" s="96">
        <v>5.1400000000010637</v>
      </c>
      <c r="L92" s="99" t="s">
        <v>178</v>
      </c>
      <c r="M92" s="100">
        <v>1.34E-2</v>
      </c>
      <c r="N92" s="100">
        <v>2.2999999999976763E-3</v>
      </c>
      <c r="O92" s="96">
        <v>1230987.3600709997</v>
      </c>
      <c r="P92" s="98">
        <v>108.38</v>
      </c>
      <c r="Q92" s="86"/>
      <c r="R92" s="96">
        <v>1334.1440245969998</v>
      </c>
      <c r="S92" s="97">
        <v>3.8070488653223298E-3</v>
      </c>
      <c r="T92" s="97">
        <f t="shared" si="1"/>
        <v>1.5181987538634245E-3</v>
      </c>
      <c r="U92" s="97">
        <f>R92/'סכום נכסי הקרן'!$C$42</f>
        <v>1.9662437191337215E-4</v>
      </c>
    </row>
    <row r="93" spans="2:21">
      <c r="B93" s="89" t="s">
        <v>556</v>
      </c>
      <c r="C93" s="86" t="s">
        <v>557</v>
      </c>
      <c r="D93" s="99" t="s">
        <v>134</v>
      </c>
      <c r="E93" s="99" t="s">
        <v>359</v>
      </c>
      <c r="F93" s="86" t="s">
        <v>469</v>
      </c>
      <c r="G93" s="99" t="s">
        <v>420</v>
      </c>
      <c r="H93" s="86" t="s">
        <v>549</v>
      </c>
      <c r="I93" s="86" t="s">
        <v>174</v>
      </c>
      <c r="J93" s="86"/>
      <c r="K93" s="96">
        <v>5.0500000000005736</v>
      </c>
      <c r="L93" s="99" t="s">
        <v>178</v>
      </c>
      <c r="M93" s="100">
        <v>1.95E-2</v>
      </c>
      <c r="N93" s="100">
        <v>6.7000000000006551E-3</v>
      </c>
      <c r="O93" s="96">
        <v>2241951.9472919996</v>
      </c>
      <c r="P93" s="98">
        <v>108.99</v>
      </c>
      <c r="Q93" s="86"/>
      <c r="R93" s="96">
        <v>2443.5034440519994</v>
      </c>
      <c r="S93" s="97">
        <v>3.2830202584146692E-3</v>
      </c>
      <c r="T93" s="97">
        <f t="shared" si="1"/>
        <v>2.7806022553984117E-3</v>
      </c>
      <c r="U93" s="97">
        <f>R93/'סכום נכסי הקרן'!$C$42</f>
        <v>3.6012028768784139E-4</v>
      </c>
    </row>
    <row r="94" spans="2:21">
      <c r="B94" s="89" t="s">
        <v>558</v>
      </c>
      <c r="C94" s="86" t="s">
        <v>559</v>
      </c>
      <c r="D94" s="99" t="s">
        <v>134</v>
      </c>
      <c r="E94" s="99" t="s">
        <v>359</v>
      </c>
      <c r="F94" s="86" t="s">
        <v>469</v>
      </c>
      <c r="G94" s="99" t="s">
        <v>420</v>
      </c>
      <c r="H94" s="86" t="s">
        <v>549</v>
      </c>
      <c r="I94" s="86" t="s">
        <v>174</v>
      </c>
      <c r="J94" s="86"/>
      <c r="K94" s="96">
        <v>6.2100000000002424</v>
      </c>
      <c r="L94" s="99" t="s">
        <v>178</v>
      </c>
      <c r="M94" s="100">
        <v>3.3500000000000002E-2</v>
      </c>
      <c r="N94" s="100">
        <v>9.7000000000005901E-3</v>
      </c>
      <c r="O94" s="96">
        <v>2608653.5891779996</v>
      </c>
      <c r="P94" s="98">
        <v>116.44</v>
      </c>
      <c r="Q94" s="86"/>
      <c r="R94" s="96">
        <v>3037.5162554060003</v>
      </c>
      <c r="S94" s="97">
        <v>5.2681873316046367E-3</v>
      </c>
      <c r="T94" s="97">
        <f t="shared" si="1"/>
        <v>3.4565633910403942E-3</v>
      </c>
      <c r="U94" s="97">
        <f>R94/'סכום נכסי הקרן'!$C$42</f>
        <v>4.4766510577916958E-4</v>
      </c>
    </row>
    <row r="95" spans="2:21">
      <c r="B95" s="89" t="s">
        <v>560</v>
      </c>
      <c r="C95" s="86" t="s">
        <v>561</v>
      </c>
      <c r="D95" s="99" t="s">
        <v>134</v>
      </c>
      <c r="E95" s="99" t="s">
        <v>359</v>
      </c>
      <c r="F95" s="86" t="s">
        <v>366</v>
      </c>
      <c r="G95" s="99" t="s">
        <v>367</v>
      </c>
      <c r="H95" s="86" t="s">
        <v>549</v>
      </c>
      <c r="I95" s="86" t="s">
        <v>174</v>
      </c>
      <c r="J95" s="86"/>
      <c r="K95" s="96">
        <v>1.7199999999997995</v>
      </c>
      <c r="L95" s="99" t="s">
        <v>178</v>
      </c>
      <c r="M95" s="100">
        <v>2.7999999999999997E-2</v>
      </c>
      <c r="N95" s="100">
        <v>5.1999999999994802E-3</v>
      </c>
      <c r="O95" s="96">
        <f>5042450.222/50000</f>
        <v>100.84900444</v>
      </c>
      <c r="P95" s="98">
        <v>5344000</v>
      </c>
      <c r="Q95" s="86"/>
      <c r="R95" s="96">
        <v>5389.3709452389994</v>
      </c>
      <c r="S95" s="97">
        <f>28509.3584101317%/50000</f>
        <v>5.7018716820263398E-3</v>
      </c>
      <c r="T95" s="97">
        <f t="shared" si="1"/>
        <v>6.1328732897792983E-3</v>
      </c>
      <c r="U95" s="97">
        <f>R95/'סכום נכסי הקרן'!$C$42</f>
        <v>7.9427832196444419E-4</v>
      </c>
    </row>
    <row r="96" spans="2:21">
      <c r="B96" s="89" t="s">
        <v>562</v>
      </c>
      <c r="C96" s="86" t="s">
        <v>563</v>
      </c>
      <c r="D96" s="99" t="s">
        <v>134</v>
      </c>
      <c r="E96" s="99" t="s">
        <v>359</v>
      </c>
      <c r="F96" s="86" t="s">
        <v>366</v>
      </c>
      <c r="G96" s="99" t="s">
        <v>367</v>
      </c>
      <c r="H96" s="86" t="s">
        <v>549</v>
      </c>
      <c r="I96" s="86" t="s">
        <v>174</v>
      </c>
      <c r="J96" s="86"/>
      <c r="K96" s="96">
        <v>2.9699999999997546</v>
      </c>
      <c r="L96" s="99" t="s">
        <v>178</v>
      </c>
      <c r="M96" s="100">
        <v>1.49E-2</v>
      </c>
      <c r="N96" s="100">
        <v>1.099999999999649E-2</v>
      </c>
      <c r="O96" s="96">
        <f>272647.673/50000</f>
        <v>5.4529534599999998</v>
      </c>
      <c r="P96" s="98">
        <v>5147654</v>
      </c>
      <c r="Q96" s="96">
        <v>4.1358302319999991</v>
      </c>
      <c r="R96" s="96">
        <v>284.83499733099995</v>
      </c>
      <c r="S96" s="97">
        <f>4508.06337632275%/50000</f>
        <v>9.0161267526454988E-4</v>
      </c>
      <c r="T96" s="97">
        <f t="shared" si="1"/>
        <v>3.2413002646789987E-4</v>
      </c>
      <c r="U96" s="97">
        <f>R96/'סכום נכסי הקרן'!$C$42</f>
        <v>4.1978603071787763E-5</v>
      </c>
    </row>
    <row r="97" spans="2:21">
      <c r="B97" s="89" t="s">
        <v>564</v>
      </c>
      <c r="C97" s="86" t="s">
        <v>565</v>
      </c>
      <c r="D97" s="99" t="s">
        <v>134</v>
      </c>
      <c r="E97" s="99" t="s">
        <v>359</v>
      </c>
      <c r="F97" s="86" t="s">
        <v>366</v>
      </c>
      <c r="G97" s="99" t="s">
        <v>367</v>
      </c>
      <c r="H97" s="86" t="s">
        <v>549</v>
      </c>
      <c r="I97" s="86" t="s">
        <v>174</v>
      </c>
      <c r="J97" s="86"/>
      <c r="K97" s="96">
        <v>4.5899999999987457</v>
      </c>
      <c r="L97" s="99" t="s">
        <v>178</v>
      </c>
      <c r="M97" s="100">
        <v>2.2000000000000002E-2</v>
      </c>
      <c r="N97" s="100">
        <v>1.5599999999999996E-2</v>
      </c>
      <c r="O97" s="96">
        <f>1148796.375/50000</f>
        <v>22.975927500000001</v>
      </c>
      <c r="P97" s="98">
        <v>5210000</v>
      </c>
      <c r="Q97" s="86"/>
      <c r="R97" s="96">
        <v>1197.0458420500001</v>
      </c>
      <c r="S97" s="97">
        <f>22820.7464243147%/50000</f>
        <v>4.5641492848629396E-3</v>
      </c>
      <c r="T97" s="97">
        <f t="shared" si="1"/>
        <v>1.3621868945271223E-3</v>
      </c>
      <c r="U97" s="97">
        <f>R97/'סכום נכסי הקרן'!$C$42</f>
        <v>1.7641902411225197E-4</v>
      </c>
    </row>
    <row r="98" spans="2:21">
      <c r="B98" s="89" t="s">
        <v>566</v>
      </c>
      <c r="C98" s="86" t="s">
        <v>567</v>
      </c>
      <c r="D98" s="99" t="s">
        <v>134</v>
      </c>
      <c r="E98" s="99" t="s">
        <v>359</v>
      </c>
      <c r="F98" s="86" t="s">
        <v>568</v>
      </c>
      <c r="G98" s="99" t="s">
        <v>420</v>
      </c>
      <c r="H98" s="86" t="s">
        <v>549</v>
      </c>
      <c r="I98" s="86" t="s">
        <v>174</v>
      </c>
      <c r="J98" s="86"/>
      <c r="K98" s="96">
        <v>5.6699999999993933</v>
      </c>
      <c r="L98" s="99" t="s">
        <v>178</v>
      </c>
      <c r="M98" s="100">
        <v>0.04</v>
      </c>
      <c r="N98" s="100">
        <v>1.1899999999999997E-2</v>
      </c>
      <c r="O98" s="96">
        <v>1385433.6724709999</v>
      </c>
      <c r="P98" s="98">
        <v>118.7</v>
      </c>
      <c r="Q98" s="86"/>
      <c r="R98" s="96">
        <v>1644.5097308999998</v>
      </c>
      <c r="S98" s="97">
        <v>4.6839989318787841E-4</v>
      </c>
      <c r="T98" s="97">
        <f t="shared" si="1"/>
        <v>1.8713816335705004E-3</v>
      </c>
      <c r="U98" s="97">
        <f>R98/'סכום נכסי הקרן'!$C$42</f>
        <v>2.4236565691722418E-4</v>
      </c>
    </row>
    <row r="99" spans="2:21">
      <c r="B99" s="89" t="s">
        <v>569</v>
      </c>
      <c r="C99" s="86" t="s">
        <v>570</v>
      </c>
      <c r="D99" s="99" t="s">
        <v>134</v>
      </c>
      <c r="E99" s="99" t="s">
        <v>359</v>
      </c>
      <c r="F99" s="86" t="s">
        <v>568</v>
      </c>
      <c r="G99" s="99" t="s">
        <v>420</v>
      </c>
      <c r="H99" s="86" t="s">
        <v>549</v>
      </c>
      <c r="I99" s="86" t="s">
        <v>174</v>
      </c>
      <c r="J99" s="86"/>
      <c r="K99" s="96">
        <v>5.9599999999999307</v>
      </c>
      <c r="L99" s="99" t="s">
        <v>178</v>
      </c>
      <c r="M99" s="100">
        <v>2.7799999999999998E-2</v>
      </c>
      <c r="N99" s="100">
        <v>1.2900000000000689E-2</v>
      </c>
      <c r="O99" s="96">
        <v>3619040.8801419996</v>
      </c>
      <c r="P99" s="98">
        <v>112.17</v>
      </c>
      <c r="Q99" s="86"/>
      <c r="R99" s="96">
        <v>4059.4781145679999</v>
      </c>
      <c r="S99" s="97">
        <v>2.0093391742547649E-3</v>
      </c>
      <c r="T99" s="97">
        <f t="shared" si="1"/>
        <v>4.6195122125099247E-3</v>
      </c>
      <c r="U99" s="97">
        <f>R99/'סכום נכסי הקרן'!$C$42</f>
        <v>5.9828048535773368E-4</v>
      </c>
    </row>
    <row r="100" spans="2:21">
      <c r="B100" s="89" t="s">
        <v>571</v>
      </c>
      <c r="C100" s="86" t="s">
        <v>572</v>
      </c>
      <c r="D100" s="99" t="s">
        <v>134</v>
      </c>
      <c r="E100" s="99" t="s">
        <v>359</v>
      </c>
      <c r="F100" s="86" t="s">
        <v>414</v>
      </c>
      <c r="G100" s="99" t="s">
        <v>367</v>
      </c>
      <c r="H100" s="86" t="s">
        <v>541</v>
      </c>
      <c r="I100" s="86" t="s">
        <v>363</v>
      </c>
      <c r="J100" s="86"/>
      <c r="K100" s="96">
        <v>0.54999999999996296</v>
      </c>
      <c r="L100" s="99" t="s">
        <v>178</v>
      </c>
      <c r="M100" s="100">
        <v>6.4000000000000001E-2</v>
      </c>
      <c r="N100" s="100">
        <v>9.500000000000371E-3</v>
      </c>
      <c r="O100" s="96">
        <v>9061428.3486999981</v>
      </c>
      <c r="P100" s="98">
        <v>119.03</v>
      </c>
      <c r="Q100" s="86"/>
      <c r="R100" s="96">
        <v>10785.818958947997</v>
      </c>
      <c r="S100" s="97">
        <v>7.2376753062048478E-3</v>
      </c>
      <c r="T100" s="97">
        <f t="shared" si="1"/>
        <v>1.2273799980341471E-2</v>
      </c>
      <c r="U100" s="97">
        <f>R100/'סכום נכסי הקרן'!$C$42</f>
        <v>1.5895996528673885E-3</v>
      </c>
    </row>
    <row r="101" spans="2:21">
      <c r="B101" s="89" t="s">
        <v>573</v>
      </c>
      <c r="C101" s="86" t="s">
        <v>574</v>
      </c>
      <c r="D101" s="99" t="s">
        <v>134</v>
      </c>
      <c r="E101" s="99" t="s">
        <v>359</v>
      </c>
      <c r="F101" s="86" t="s">
        <v>486</v>
      </c>
      <c r="G101" s="99" t="s">
        <v>487</v>
      </c>
      <c r="H101" s="86" t="s">
        <v>541</v>
      </c>
      <c r="I101" s="86" t="s">
        <v>363</v>
      </c>
      <c r="J101" s="86"/>
      <c r="K101" s="96">
        <v>3.449999999998715</v>
      </c>
      <c r="L101" s="99" t="s">
        <v>178</v>
      </c>
      <c r="M101" s="100">
        <v>3.85E-2</v>
      </c>
      <c r="N101" s="100">
        <v>-4.9000000000005454E-3</v>
      </c>
      <c r="O101" s="96">
        <v>1051112.572715</v>
      </c>
      <c r="P101" s="98">
        <v>122.18</v>
      </c>
      <c r="Q101" s="86"/>
      <c r="R101" s="96">
        <v>1284.2493358569998</v>
      </c>
      <c r="S101" s="97">
        <v>4.387920112818835E-3</v>
      </c>
      <c r="T101" s="97">
        <f t="shared" si="1"/>
        <v>1.4614207352440681E-3</v>
      </c>
      <c r="U101" s="97">
        <f>R101/'סכום נכסי הקרן'!$C$42</f>
        <v>1.8927095904756173E-4</v>
      </c>
    </row>
    <row r="102" spans="2:21">
      <c r="B102" s="89" t="s">
        <v>575</v>
      </c>
      <c r="C102" s="86" t="s">
        <v>576</v>
      </c>
      <c r="D102" s="99" t="s">
        <v>134</v>
      </c>
      <c r="E102" s="99" t="s">
        <v>359</v>
      </c>
      <c r="F102" s="86" t="s">
        <v>486</v>
      </c>
      <c r="G102" s="99" t="s">
        <v>487</v>
      </c>
      <c r="H102" s="86" t="s">
        <v>541</v>
      </c>
      <c r="I102" s="86" t="s">
        <v>363</v>
      </c>
      <c r="J102" s="86"/>
      <c r="K102" s="96">
        <v>0.67000000000012638</v>
      </c>
      <c r="L102" s="99" t="s">
        <v>178</v>
      </c>
      <c r="M102" s="100">
        <v>3.9E-2</v>
      </c>
      <c r="N102" s="100">
        <v>5.8999999999962052E-3</v>
      </c>
      <c r="O102" s="96">
        <v>699608.20640199992</v>
      </c>
      <c r="P102" s="98">
        <v>113</v>
      </c>
      <c r="Q102" s="86"/>
      <c r="R102" s="96">
        <v>790.5572566699999</v>
      </c>
      <c r="S102" s="97">
        <v>3.5150450624998426E-3</v>
      </c>
      <c r="T102" s="97">
        <f t="shared" si="1"/>
        <v>8.9962029571479625E-4</v>
      </c>
      <c r="U102" s="97">
        <f>R102/'סכום נכסי הקרן'!$C$42</f>
        <v>1.1651127703491483E-4</v>
      </c>
    </row>
    <row r="103" spans="2:21">
      <c r="B103" s="89" t="s">
        <v>577</v>
      </c>
      <c r="C103" s="86" t="s">
        <v>578</v>
      </c>
      <c r="D103" s="99" t="s">
        <v>134</v>
      </c>
      <c r="E103" s="99" t="s">
        <v>359</v>
      </c>
      <c r="F103" s="86" t="s">
        <v>486</v>
      </c>
      <c r="G103" s="99" t="s">
        <v>487</v>
      </c>
      <c r="H103" s="86" t="s">
        <v>541</v>
      </c>
      <c r="I103" s="86" t="s">
        <v>363</v>
      </c>
      <c r="J103" s="86"/>
      <c r="K103" s="96">
        <v>1.6200000000000598</v>
      </c>
      <c r="L103" s="99" t="s">
        <v>178</v>
      </c>
      <c r="M103" s="100">
        <v>3.9E-2</v>
      </c>
      <c r="N103" s="100">
        <v>-1.2000000000006008E-3</v>
      </c>
      <c r="O103" s="96">
        <v>1129294.6494169997</v>
      </c>
      <c r="P103" s="98">
        <v>117.92</v>
      </c>
      <c r="Q103" s="86"/>
      <c r="R103" s="96">
        <v>1331.6642253659998</v>
      </c>
      <c r="S103" s="97">
        <v>2.8300818840996654E-3</v>
      </c>
      <c r="T103" s="97">
        <f t="shared" si="1"/>
        <v>1.5153768485571568E-3</v>
      </c>
      <c r="U103" s="97">
        <f>R103/'סכום נכסי הקרן'!$C$42</f>
        <v>1.9625890240087786E-4</v>
      </c>
    </row>
    <row r="104" spans="2:21">
      <c r="B104" s="89" t="s">
        <v>579</v>
      </c>
      <c r="C104" s="86" t="s">
        <v>580</v>
      </c>
      <c r="D104" s="99" t="s">
        <v>134</v>
      </c>
      <c r="E104" s="99" t="s">
        <v>359</v>
      </c>
      <c r="F104" s="86" t="s">
        <v>486</v>
      </c>
      <c r="G104" s="99" t="s">
        <v>487</v>
      </c>
      <c r="H104" s="86" t="s">
        <v>541</v>
      </c>
      <c r="I104" s="86" t="s">
        <v>363</v>
      </c>
      <c r="J104" s="86"/>
      <c r="K104" s="96">
        <v>4.3199999999985907</v>
      </c>
      <c r="L104" s="99" t="s">
        <v>178</v>
      </c>
      <c r="M104" s="100">
        <v>3.85E-2</v>
      </c>
      <c r="N104" s="100">
        <v>-2.7999999999961007E-3</v>
      </c>
      <c r="O104" s="96">
        <v>1061237.3638239997</v>
      </c>
      <c r="P104" s="98">
        <v>125.66</v>
      </c>
      <c r="Q104" s="86"/>
      <c r="R104" s="96">
        <v>1333.5508668839996</v>
      </c>
      <c r="S104" s="97">
        <v>4.2449494552959984E-3</v>
      </c>
      <c r="T104" s="97">
        <f t="shared" si="1"/>
        <v>1.5175237657930822E-3</v>
      </c>
      <c r="U104" s="97">
        <f>R104/'סכום נכסי הקרן'!$C$42</f>
        <v>1.9653695311853893E-4</v>
      </c>
    </row>
    <row r="105" spans="2:21">
      <c r="B105" s="89" t="s">
        <v>581</v>
      </c>
      <c r="C105" s="86" t="s">
        <v>582</v>
      </c>
      <c r="D105" s="99" t="s">
        <v>134</v>
      </c>
      <c r="E105" s="99" t="s">
        <v>359</v>
      </c>
      <c r="F105" s="86" t="s">
        <v>583</v>
      </c>
      <c r="G105" s="99" t="s">
        <v>367</v>
      </c>
      <c r="H105" s="86" t="s">
        <v>549</v>
      </c>
      <c r="I105" s="86" t="s">
        <v>174</v>
      </c>
      <c r="J105" s="86"/>
      <c r="K105" s="96">
        <v>1.2500000000001692</v>
      </c>
      <c r="L105" s="99" t="s">
        <v>178</v>
      </c>
      <c r="M105" s="100">
        <v>0.02</v>
      </c>
      <c r="N105" s="100">
        <v>-1.0000000000006766E-4</v>
      </c>
      <c r="O105" s="96">
        <v>1384568.3417799997</v>
      </c>
      <c r="P105" s="98">
        <v>106.73</v>
      </c>
      <c r="Q105" s="86"/>
      <c r="R105" s="96">
        <v>1477.7498536989999</v>
      </c>
      <c r="S105" s="97">
        <v>3.2445532902528533E-3</v>
      </c>
      <c r="T105" s="97">
        <f t="shared" si="1"/>
        <v>1.6816160362336976E-3</v>
      </c>
      <c r="U105" s="97">
        <f>R105/'סכום נכסי הקרן'!$C$42</f>
        <v>2.1778880800849999E-4</v>
      </c>
    </row>
    <row r="106" spans="2:21">
      <c r="B106" s="89" t="s">
        <v>584</v>
      </c>
      <c r="C106" s="86" t="s">
        <v>585</v>
      </c>
      <c r="D106" s="99" t="s">
        <v>134</v>
      </c>
      <c r="E106" s="99" t="s">
        <v>359</v>
      </c>
      <c r="F106" s="86" t="s">
        <v>498</v>
      </c>
      <c r="G106" s="99" t="s">
        <v>420</v>
      </c>
      <c r="H106" s="86" t="s">
        <v>549</v>
      </c>
      <c r="I106" s="86" t="s">
        <v>174</v>
      </c>
      <c r="J106" s="86"/>
      <c r="K106" s="96">
        <v>6.790000000000517</v>
      </c>
      <c r="L106" s="99" t="s">
        <v>178</v>
      </c>
      <c r="M106" s="100">
        <v>2.4E-2</v>
      </c>
      <c r="N106" s="100">
        <v>8.3000000000017244E-3</v>
      </c>
      <c r="O106" s="96">
        <v>3071441.5974079994</v>
      </c>
      <c r="P106" s="98">
        <v>113.32</v>
      </c>
      <c r="Q106" s="86"/>
      <c r="R106" s="96">
        <v>3480.5576160799997</v>
      </c>
      <c r="S106" s="97">
        <v>5.6431279940975807E-3</v>
      </c>
      <c r="T106" s="97">
        <f t="shared" si="1"/>
        <v>3.9607254824520766E-3</v>
      </c>
      <c r="U106" s="97">
        <f>R106/'סכום נכסי הקרן'!$C$42</f>
        <v>5.129599522635922E-4</v>
      </c>
    </row>
    <row r="107" spans="2:21">
      <c r="B107" s="89" t="s">
        <v>586</v>
      </c>
      <c r="C107" s="86" t="s">
        <v>587</v>
      </c>
      <c r="D107" s="99" t="s">
        <v>134</v>
      </c>
      <c r="E107" s="99" t="s">
        <v>359</v>
      </c>
      <c r="F107" s="86" t="s">
        <v>498</v>
      </c>
      <c r="G107" s="99" t="s">
        <v>420</v>
      </c>
      <c r="H107" s="86" t="s">
        <v>549</v>
      </c>
      <c r="I107" s="86" t="s">
        <v>174</v>
      </c>
      <c r="J107" s="86"/>
      <c r="K107" s="96">
        <v>2.6200000000003043</v>
      </c>
      <c r="L107" s="99" t="s">
        <v>178</v>
      </c>
      <c r="M107" s="100">
        <v>3.4799999999999998E-2</v>
      </c>
      <c r="N107" s="100">
        <v>1.0000000000152138E-3</v>
      </c>
      <c r="O107" s="96">
        <v>59603.294817999995</v>
      </c>
      <c r="P107" s="98">
        <v>110.28</v>
      </c>
      <c r="Q107" s="86"/>
      <c r="R107" s="96">
        <v>65.730514078999988</v>
      </c>
      <c r="S107" s="97">
        <v>1.28165556321883E-4</v>
      </c>
      <c r="T107" s="97">
        <f t="shared" si="1"/>
        <v>7.4798509550484161E-5</v>
      </c>
      <c r="U107" s="97">
        <f>R107/'סכום נכסי הקרן'!$C$42</f>
        <v>9.6872757423850195E-6</v>
      </c>
    </row>
    <row r="108" spans="2:21">
      <c r="B108" s="89" t="s">
        <v>588</v>
      </c>
      <c r="C108" s="86" t="s">
        <v>589</v>
      </c>
      <c r="D108" s="99" t="s">
        <v>134</v>
      </c>
      <c r="E108" s="99" t="s">
        <v>359</v>
      </c>
      <c r="F108" s="86" t="s">
        <v>503</v>
      </c>
      <c r="G108" s="99" t="s">
        <v>487</v>
      </c>
      <c r="H108" s="86" t="s">
        <v>549</v>
      </c>
      <c r="I108" s="86" t="s">
        <v>174</v>
      </c>
      <c r="J108" s="86"/>
      <c r="K108" s="96">
        <v>1.7899999999997425</v>
      </c>
      <c r="L108" s="99" t="s">
        <v>178</v>
      </c>
      <c r="M108" s="100">
        <v>3.7499999999999999E-2</v>
      </c>
      <c r="N108" s="100">
        <v>-4.1000000000006318E-3</v>
      </c>
      <c r="O108" s="96">
        <v>3505406.7899829997</v>
      </c>
      <c r="P108" s="98">
        <v>117.46</v>
      </c>
      <c r="Q108" s="86"/>
      <c r="R108" s="96">
        <v>4117.4510287139992</v>
      </c>
      <c r="S108" s="97">
        <v>4.5248494708331486E-3</v>
      </c>
      <c r="T108" s="97">
        <f t="shared" si="1"/>
        <v>4.6854829056222165E-3</v>
      </c>
      <c r="U108" s="97">
        <f>R108/'סכום נכסי הקרן'!$C$42</f>
        <v>6.0682445633971835E-4</v>
      </c>
    </row>
    <row r="109" spans="2:21">
      <c r="B109" s="89" t="s">
        <v>590</v>
      </c>
      <c r="C109" s="86" t="s">
        <v>591</v>
      </c>
      <c r="D109" s="99" t="s">
        <v>134</v>
      </c>
      <c r="E109" s="99" t="s">
        <v>359</v>
      </c>
      <c r="F109" s="86" t="s">
        <v>503</v>
      </c>
      <c r="G109" s="99" t="s">
        <v>487</v>
      </c>
      <c r="H109" s="86" t="s">
        <v>549</v>
      </c>
      <c r="I109" s="86" t="s">
        <v>174</v>
      </c>
      <c r="J109" s="86"/>
      <c r="K109" s="96">
        <v>5.4899999999989486</v>
      </c>
      <c r="L109" s="99" t="s">
        <v>178</v>
      </c>
      <c r="M109" s="100">
        <v>2.4799999999999999E-2</v>
      </c>
      <c r="N109" s="100">
        <v>1.8999999999993874E-3</v>
      </c>
      <c r="O109" s="96">
        <v>1847897.3930739998</v>
      </c>
      <c r="P109" s="98">
        <v>114.83</v>
      </c>
      <c r="Q109" s="86"/>
      <c r="R109" s="96">
        <v>2121.9405783269995</v>
      </c>
      <c r="S109" s="97">
        <v>4.3635361555467503E-3</v>
      </c>
      <c r="T109" s="97">
        <f t="shared" si="1"/>
        <v>2.4146774878832144E-3</v>
      </c>
      <c r="U109" s="97">
        <f>R109/'סכום נכסי הקרן'!$C$42</f>
        <v>3.1272878022076643E-4</v>
      </c>
    </row>
    <row r="110" spans="2:21">
      <c r="B110" s="89" t="s">
        <v>592</v>
      </c>
      <c r="C110" s="86" t="s">
        <v>593</v>
      </c>
      <c r="D110" s="99" t="s">
        <v>134</v>
      </c>
      <c r="E110" s="99" t="s">
        <v>359</v>
      </c>
      <c r="F110" s="86" t="s">
        <v>594</v>
      </c>
      <c r="G110" s="99" t="s">
        <v>420</v>
      </c>
      <c r="H110" s="86" t="s">
        <v>541</v>
      </c>
      <c r="I110" s="86" t="s">
        <v>363</v>
      </c>
      <c r="J110" s="86"/>
      <c r="K110" s="96">
        <v>4.0399999999998766</v>
      </c>
      <c r="L110" s="99" t="s">
        <v>178</v>
      </c>
      <c r="M110" s="100">
        <v>2.8500000000000001E-2</v>
      </c>
      <c r="N110" s="100">
        <v>-2.3999999999998541E-3</v>
      </c>
      <c r="O110" s="96">
        <v>4662911.9469539998</v>
      </c>
      <c r="P110" s="98">
        <v>117.67</v>
      </c>
      <c r="Q110" s="86"/>
      <c r="R110" s="96">
        <v>5486.8483459919989</v>
      </c>
      <c r="S110" s="97">
        <v>6.8271038754816977E-3</v>
      </c>
      <c r="T110" s="97">
        <f t="shared" si="1"/>
        <v>6.2437983965328604E-3</v>
      </c>
      <c r="U110" s="97">
        <f>R110/'סכום נכסי הקרן'!$C$42</f>
        <v>8.0864441164100369E-4</v>
      </c>
    </row>
    <row r="111" spans="2:21">
      <c r="B111" s="89" t="s">
        <v>595</v>
      </c>
      <c r="C111" s="86" t="s">
        <v>596</v>
      </c>
      <c r="D111" s="99" t="s">
        <v>134</v>
      </c>
      <c r="E111" s="99" t="s">
        <v>359</v>
      </c>
      <c r="F111" s="86" t="s">
        <v>597</v>
      </c>
      <c r="G111" s="99" t="s">
        <v>420</v>
      </c>
      <c r="H111" s="86" t="s">
        <v>541</v>
      </c>
      <c r="I111" s="86" t="s">
        <v>363</v>
      </c>
      <c r="J111" s="86"/>
      <c r="K111" s="96">
        <v>6.0799999999993801</v>
      </c>
      <c r="L111" s="99" t="s">
        <v>178</v>
      </c>
      <c r="M111" s="100">
        <v>1.3999999999999999E-2</v>
      </c>
      <c r="N111" s="100">
        <v>3.8000000000001817E-3</v>
      </c>
      <c r="O111" s="96">
        <v>3056014.9568579998</v>
      </c>
      <c r="P111" s="98">
        <v>107.75</v>
      </c>
      <c r="Q111" s="96"/>
      <c r="R111" s="96">
        <v>3292.8561202629994</v>
      </c>
      <c r="S111" s="97">
        <v>6.7372463775529096E-3</v>
      </c>
      <c r="T111" s="97">
        <f t="shared" si="1"/>
        <v>3.7471292201341831E-3</v>
      </c>
      <c r="U111" s="97">
        <f>R111/'סכום נכסי הקרן'!$C$42</f>
        <v>4.8529675545591145E-4</v>
      </c>
    </row>
    <row r="112" spans="2:21">
      <c r="B112" s="89" t="s">
        <v>598</v>
      </c>
      <c r="C112" s="86" t="s">
        <v>599</v>
      </c>
      <c r="D112" s="99" t="s">
        <v>134</v>
      </c>
      <c r="E112" s="99" t="s">
        <v>359</v>
      </c>
      <c r="F112" s="86" t="s">
        <v>378</v>
      </c>
      <c r="G112" s="99" t="s">
        <v>367</v>
      </c>
      <c r="H112" s="86" t="s">
        <v>549</v>
      </c>
      <c r="I112" s="86" t="s">
        <v>174</v>
      </c>
      <c r="J112" s="86"/>
      <c r="K112" s="96">
        <v>3.9000000000000643</v>
      </c>
      <c r="L112" s="99" t="s">
        <v>178</v>
      </c>
      <c r="M112" s="100">
        <v>1.8200000000000001E-2</v>
      </c>
      <c r="N112" s="100">
        <v>1.2300000000001102E-2</v>
      </c>
      <c r="O112" s="96">
        <f>2950109.091/50000</f>
        <v>59.002181819999997</v>
      </c>
      <c r="P112" s="98">
        <v>5227375</v>
      </c>
      <c r="Q112" s="86"/>
      <c r="R112" s="96">
        <v>3084.2654143419995</v>
      </c>
      <c r="S112" s="97">
        <f>20759.3349588347%/50000</f>
        <v>4.15186699176694E-3</v>
      </c>
      <c r="T112" s="97">
        <f t="shared" si="1"/>
        <v>3.5097619314770137E-3</v>
      </c>
      <c r="U112" s="97">
        <f>R112/'סכום נכסי הקרן'!$C$42</f>
        <v>4.5455493464606863E-4</v>
      </c>
    </row>
    <row r="113" spans="2:21">
      <c r="B113" s="89" t="s">
        <v>600</v>
      </c>
      <c r="C113" s="86" t="s">
        <v>601</v>
      </c>
      <c r="D113" s="99" t="s">
        <v>134</v>
      </c>
      <c r="E113" s="99" t="s">
        <v>359</v>
      </c>
      <c r="F113" s="86" t="s">
        <v>378</v>
      </c>
      <c r="G113" s="99" t="s">
        <v>367</v>
      </c>
      <c r="H113" s="86" t="s">
        <v>549</v>
      </c>
      <c r="I113" s="86" t="s">
        <v>174</v>
      </c>
      <c r="J113" s="86"/>
      <c r="K113" s="96">
        <v>3.1599999999997457</v>
      </c>
      <c r="L113" s="99" t="s">
        <v>178</v>
      </c>
      <c r="M113" s="100">
        <v>1.06E-2</v>
      </c>
      <c r="N113" s="100">
        <v>1.1300000000000587E-2</v>
      </c>
      <c r="O113" s="96">
        <f>3676148.4/50000</f>
        <v>73.522967999999992</v>
      </c>
      <c r="P113" s="98">
        <v>5114839</v>
      </c>
      <c r="Q113" s="86"/>
      <c r="R113" s="96">
        <v>3760.5814308059989</v>
      </c>
      <c r="S113" s="97">
        <f>27072.3057662567%/50000</f>
        <v>5.4144611532513393E-3</v>
      </c>
      <c r="T113" s="97">
        <f t="shared" si="1"/>
        <v>4.2793805891955276E-3</v>
      </c>
      <c r="U113" s="97">
        <f>R113/'סכום נכסי הקרן'!$C$42</f>
        <v>5.5422948964200061E-4</v>
      </c>
    </row>
    <row r="114" spans="2:21">
      <c r="B114" s="89" t="s">
        <v>602</v>
      </c>
      <c r="C114" s="86" t="s">
        <v>603</v>
      </c>
      <c r="D114" s="99" t="s">
        <v>134</v>
      </c>
      <c r="E114" s="99" t="s">
        <v>359</v>
      </c>
      <c r="F114" s="86" t="s">
        <v>378</v>
      </c>
      <c r="G114" s="99" t="s">
        <v>367</v>
      </c>
      <c r="H114" s="86" t="s">
        <v>549</v>
      </c>
      <c r="I114" s="86" t="s">
        <v>174</v>
      </c>
      <c r="J114" s="86"/>
      <c r="K114" s="96">
        <v>5.0200000000006249</v>
      </c>
      <c r="L114" s="99" t="s">
        <v>178</v>
      </c>
      <c r="M114" s="100">
        <v>1.89E-2</v>
      </c>
      <c r="N114" s="100">
        <v>1.4100000000002593E-2</v>
      </c>
      <c r="O114" s="96">
        <f>3660831.115/50000</f>
        <v>73.216622299999997</v>
      </c>
      <c r="P114" s="98">
        <v>5109996</v>
      </c>
      <c r="Q114" s="86"/>
      <c r="R114" s="96">
        <v>3741.3665296829995</v>
      </c>
      <c r="S114" s="97">
        <f>26148.7936785714%/50000</f>
        <v>5.2297587357142796E-3</v>
      </c>
      <c r="T114" s="97">
        <f t="shared" si="1"/>
        <v>4.257514854760028E-3</v>
      </c>
      <c r="U114" s="97">
        <f>R114/'סכום נכסי הקרן'!$C$42</f>
        <v>5.5139762307060219E-4</v>
      </c>
    </row>
    <row r="115" spans="2:21">
      <c r="B115" s="89" t="s">
        <v>604</v>
      </c>
      <c r="C115" s="86" t="s">
        <v>605</v>
      </c>
      <c r="D115" s="99" t="s">
        <v>134</v>
      </c>
      <c r="E115" s="99" t="s">
        <v>359</v>
      </c>
      <c r="F115" s="86" t="s">
        <v>378</v>
      </c>
      <c r="G115" s="99" t="s">
        <v>367</v>
      </c>
      <c r="H115" s="86" t="s">
        <v>541</v>
      </c>
      <c r="I115" s="86" t="s">
        <v>363</v>
      </c>
      <c r="J115" s="86"/>
      <c r="K115" s="96">
        <v>2.1800000000000126</v>
      </c>
      <c r="L115" s="99" t="s">
        <v>178</v>
      </c>
      <c r="M115" s="100">
        <v>4.4999999999999998E-2</v>
      </c>
      <c r="N115" s="100">
        <v>-4.0000000000037277E-4</v>
      </c>
      <c r="O115" s="96">
        <v>7136056.2543949988</v>
      </c>
      <c r="P115" s="98">
        <v>133.97</v>
      </c>
      <c r="Q115" s="96">
        <v>97.571436609999992</v>
      </c>
      <c r="R115" s="96">
        <v>9657.7458115159989</v>
      </c>
      <c r="S115" s="97">
        <v>4.192786176705288E-3</v>
      </c>
      <c r="T115" s="97">
        <f t="shared" si="1"/>
        <v>1.0990101057944108E-2</v>
      </c>
      <c r="U115" s="97">
        <f>R115/'סכום נכסי הקרן'!$C$42</f>
        <v>1.4233457327532104E-3</v>
      </c>
    </row>
    <row r="116" spans="2:21">
      <c r="B116" s="89" t="s">
        <v>606</v>
      </c>
      <c r="C116" s="86" t="s">
        <v>607</v>
      </c>
      <c r="D116" s="99" t="s">
        <v>134</v>
      </c>
      <c r="E116" s="99" t="s">
        <v>359</v>
      </c>
      <c r="F116" s="86" t="s">
        <v>516</v>
      </c>
      <c r="G116" s="99" t="s">
        <v>420</v>
      </c>
      <c r="H116" s="86" t="s">
        <v>541</v>
      </c>
      <c r="I116" s="86" t="s">
        <v>363</v>
      </c>
      <c r="J116" s="86"/>
      <c r="K116" s="96">
        <v>1.9799999999999292</v>
      </c>
      <c r="L116" s="99" t="s">
        <v>178</v>
      </c>
      <c r="M116" s="100">
        <v>4.9000000000000002E-2</v>
      </c>
      <c r="N116" s="100">
        <v>-1.2000000000007061E-3</v>
      </c>
      <c r="O116" s="96">
        <v>2422614.3647449999</v>
      </c>
      <c r="P116" s="98">
        <v>116.9</v>
      </c>
      <c r="Q116" s="86"/>
      <c r="R116" s="96">
        <v>2832.03629654</v>
      </c>
      <c r="S116" s="97">
        <v>3.642956375830504E-3</v>
      </c>
      <c r="T116" s="97">
        <f t="shared" si="1"/>
        <v>3.2227359992874675E-3</v>
      </c>
      <c r="U116" s="97">
        <f>R116/'סכום נכסי הקרן'!$C$42</f>
        <v>4.1738174273295194E-4</v>
      </c>
    </row>
    <row r="117" spans="2:21">
      <c r="B117" s="89" t="s">
        <v>608</v>
      </c>
      <c r="C117" s="86" t="s">
        <v>609</v>
      </c>
      <c r="D117" s="99" t="s">
        <v>134</v>
      </c>
      <c r="E117" s="99" t="s">
        <v>359</v>
      </c>
      <c r="F117" s="86" t="s">
        <v>516</v>
      </c>
      <c r="G117" s="99" t="s">
        <v>420</v>
      </c>
      <c r="H117" s="86" t="s">
        <v>541</v>
      </c>
      <c r="I117" s="86" t="s">
        <v>363</v>
      </c>
      <c r="J117" s="86"/>
      <c r="K117" s="96">
        <v>1.8599999999995747</v>
      </c>
      <c r="L117" s="99" t="s">
        <v>178</v>
      </c>
      <c r="M117" s="100">
        <v>5.8499999999999996E-2</v>
      </c>
      <c r="N117" s="100">
        <v>3.0000000000169138E-4</v>
      </c>
      <c r="O117" s="96">
        <v>1484089.8756989997</v>
      </c>
      <c r="P117" s="98">
        <v>123.5</v>
      </c>
      <c r="Q117" s="86"/>
      <c r="R117" s="96">
        <v>1832.8509726229995</v>
      </c>
      <c r="S117" s="97">
        <v>1.5745044290143111E-3</v>
      </c>
      <c r="T117" s="97">
        <f t="shared" si="1"/>
        <v>2.0857058993268311E-3</v>
      </c>
      <c r="U117" s="97">
        <f>R117/'סכום נכסי הקרן'!$C$42</f>
        <v>2.7012313862565944E-4</v>
      </c>
    </row>
    <row r="118" spans="2:21">
      <c r="B118" s="89" t="s">
        <v>610</v>
      </c>
      <c r="C118" s="86" t="s">
        <v>611</v>
      </c>
      <c r="D118" s="99" t="s">
        <v>134</v>
      </c>
      <c r="E118" s="99" t="s">
        <v>359</v>
      </c>
      <c r="F118" s="86" t="s">
        <v>516</v>
      </c>
      <c r="G118" s="99" t="s">
        <v>420</v>
      </c>
      <c r="H118" s="86" t="s">
        <v>541</v>
      </c>
      <c r="I118" s="86" t="s">
        <v>363</v>
      </c>
      <c r="J118" s="86"/>
      <c r="K118" s="96">
        <v>6.8100000000016303</v>
      </c>
      <c r="L118" s="99" t="s">
        <v>178</v>
      </c>
      <c r="M118" s="100">
        <v>2.2499999999999999E-2</v>
      </c>
      <c r="N118" s="100">
        <v>9.4000000000034178E-3</v>
      </c>
      <c r="O118" s="96">
        <v>1357429.3957089998</v>
      </c>
      <c r="P118" s="98">
        <v>112.02</v>
      </c>
      <c r="Q118" s="86"/>
      <c r="R118" s="96">
        <v>1520.5924137919999</v>
      </c>
      <c r="S118" s="97">
        <v>7.4423731374471929E-3</v>
      </c>
      <c r="T118" s="97">
        <f t="shared" si="1"/>
        <v>1.7303690345204896E-3</v>
      </c>
      <c r="U118" s="97">
        <f>R118/'סכום נכסי הקרן'!$C$42</f>
        <v>2.2410288753375334E-4</v>
      </c>
    </row>
    <row r="119" spans="2:21">
      <c r="B119" s="89" t="s">
        <v>612</v>
      </c>
      <c r="C119" s="86" t="s">
        <v>613</v>
      </c>
      <c r="D119" s="99" t="s">
        <v>134</v>
      </c>
      <c r="E119" s="99" t="s">
        <v>359</v>
      </c>
      <c r="F119" s="86" t="s">
        <v>614</v>
      </c>
      <c r="G119" s="99" t="s">
        <v>487</v>
      </c>
      <c r="H119" s="86" t="s">
        <v>549</v>
      </c>
      <c r="I119" s="86" t="s">
        <v>174</v>
      </c>
      <c r="J119" s="86"/>
      <c r="K119" s="96">
        <v>1.7299999999984457</v>
      </c>
      <c r="L119" s="99" t="s">
        <v>178</v>
      </c>
      <c r="M119" s="100">
        <v>4.0500000000000001E-2</v>
      </c>
      <c r="N119" s="100">
        <v>4.0000000000000001E-3</v>
      </c>
      <c r="O119" s="96">
        <v>394789.51285899995</v>
      </c>
      <c r="P119" s="98">
        <v>130.38999999999999</v>
      </c>
      <c r="Q119" s="86"/>
      <c r="R119" s="96">
        <v>514.76603595999995</v>
      </c>
      <c r="S119" s="97">
        <v>3.6188942174895863E-3</v>
      </c>
      <c r="T119" s="97">
        <f t="shared" si="1"/>
        <v>5.8578169966451476E-4</v>
      </c>
      <c r="U119" s="97">
        <f>R119/'סכום נכסי הקרן'!$C$42</f>
        <v>7.5865533733170351E-5</v>
      </c>
    </row>
    <row r="120" spans="2:21">
      <c r="B120" s="89" t="s">
        <v>615</v>
      </c>
      <c r="C120" s="86" t="s">
        <v>616</v>
      </c>
      <c r="D120" s="99" t="s">
        <v>134</v>
      </c>
      <c r="E120" s="99" t="s">
        <v>359</v>
      </c>
      <c r="F120" s="86" t="s">
        <v>617</v>
      </c>
      <c r="G120" s="99" t="s">
        <v>420</v>
      </c>
      <c r="H120" s="86" t="s">
        <v>549</v>
      </c>
      <c r="I120" s="86" t="s">
        <v>174</v>
      </c>
      <c r="J120" s="86"/>
      <c r="K120" s="96">
        <v>7.4600000000010898</v>
      </c>
      <c r="L120" s="99" t="s">
        <v>178</v>
      </c>
      <c r="M120" s="100">
        <v>1.9599999999999999E-2</v>
      </c>
      <c r="N120" s="100">
        <v>6.4000000000023587E-3</v>
      </c>
      <c r="O120" s="96">
        <v>2406264.6070459997</v>
      </c>
      <c r="P120" s="98">
        <v>112.77</v>
      </c>
      <c r="Q120" s="86"/>
      <c r="R120" s="96">
        <v>2713.5446907239998</v>
      </c>
      <c r="S120" s="97">
        <v>3.2679978974144925E-3</v>
      </c>
      <c r="T120" s="97">
        <f t="shared" si="1"/>
        <v>3.0878976272852637E-3</v>
      </c>
      <c r="U120" s="97">
        <f>R120/'סכום נכסי הקרן'!$C$42</f>
        <v>3.9991860746341792E-4</v>
      </c>
    </row>
    <row r="121" spans="2:21">
      <c r="B121" s="89" t="s">
        <v>618</v>
      </c>
      <c r="C121" s="86" t="s">
        <v>619</v>
      </c>
      <c r="D121" s="99" t="s">
        <v>134</v>
      </c>
      <c r="E121" s="99" t="s">
        <v>359</v>
      </c>
      <c r="F121" s="86" t="s">
        <v>617</v>
      </c>
      <c r="G121" s="99" t="s">
        <v>420</v>
      </c>
      <c r="H121" s="86" t="s">
        <v>549</v>
      </c>
      <c r="I121" s="86" t="s">
        <v>174</v>
      </c>
      <c r="J121" s="86"/>
      <c r="K121" s="96">
        <v>3.3899999999984689</v>
      </c>
      <c r="L121" s="99" t="s">
        <v>178</v>
      </c>
      <c r="M121" s="100">
        <v>2.75E-2</v>
      </c>
      <c r="N121" s="100">
        <v>8.0000000000340302E-4</v>
      </c>
      <c r="O121" s="96">
        <v>630534.19366899983</v>
      </c>
      <c r="P121" s="98">
        <v>111.85</v>
      </c>
      <c r="Q121" s="86"/>
      <c r="R121" s="96">
        <v>705.25249677199986</v>
      </c>
      <c r="S121" s="97">
        <v>1.4232481936207251E-3</v>
      </c>
      <c r="T121" s="97">
        <f t="shared" si="1"/>
        <v>8.0254713285677357E-4</v>
      </c>
      <c r="U121" s="97">
        <f>R121/'סכום נכסי הקרן'!$C$42</f>
        <v>1.0393917497776861E-4</v>
      </c>
    </row>
    <row r="122" spans="2:21">
      <c r="B122" s="89" t="s">
        <v>620</v>
      </c>
      <c r="C122" s="86" t="s">
        <v>621</v>
      </c>
      <c r="D122" s="99" t="s">
        <v>134</v>
      </c>
      <c r="E122" s="99" t="s">
        <v>359</v>
      </c>
      <c r="F122" s="86" t="s">
        <v>398</v>
      </c>
      <c r="G122" s="99" t="s">
        <v>367</v>
      </c>
      <c r="H122" s="86" t="s">
        <v>549</v>
      </c>
      <c r="I122" s="86" t="s">
        <v>174</v>
      </c>
      <c r="J122" s="86"/>
      <c r="K122" s="96">
        <v>3.510000000000256</v>
      </c>
      <c r="L122" s="99" t="s">
        <v>178</v>
      </c>
      <c r="M122" s="100">
        <v>1.4199999999999999E-2</v>
      </c>
      <c r="N122" s="100">
        <v>1.2900000000000396E-2</v>
      </c>
      <c r="O122" s="96">
        <v>5923194.1094999993</v>
      </c>
      <c r="P122" s="98">
        <v>5138001</v>
      </c>
      <c r="Q122" s="86"/>
      <c r="R122" s="96">
        <v>6086.6757983439993</v>
      </c>
      <c r="S122" s="97">
        <v>279.4882324116453</v>
      </c>
      <c r="T122" s="97">
        <f t="shared" si="1"/>
        <v>6.9263763445688367E-3</v>
      </c>
      <c r="U122" s="97">
        <f>R122/'סכום נכסי הקרן'!$C$42</f>
        <v>8.9704618378905665E-4</v>
      </c>
    </row>
    <row r="123" spans="2:21">
      <c r="B123" s="89" t="s">
        <v>622</v>
      </c>
      <c r="C123" s="86" t="s">
        <v>623</v>
      </c>
      <c r="D123" s="99" t="s">
        <v>134</v>
      </c>
      <c r="E123" s="99" t="s">
        <v>359</v>
      </c>
      <c r="F123" s="86" t="s">
        <v>398</v>
      </c>
      <c r="G123" s="99" t="s">
        <v>367</v>
      </c>
      <c r="H123" s="86" t="s">
        <v>549</v>
      </c>
      <c r="I123" s="86" t="s">
        <v>174</v>
      </c>
      <c r="J123" s="86"/>
      <c r="K123" s="96">
        <v>4.1099999999998929</v>
      </c>
      <c r="L123" s="99" t="s">
        <v>178</v>
      </c>
      <c r="M123" s="100">
        <v>1.5900000000000001E-2</v>
      </c>
      <c r="N123" s="100">
        <v>1.2099999999999379E-2</v>
      </c>
      <c r="O123" s="96">
        <v>4321006.0984999994</v>
      </c>
      <c r="P123" s="98">
        <v>5178667</v>
      </c>
      <c r="Q123" s="86"/>
      <c r="R123" s="96">
        <v>4475.4104704679985</v>
      </c>
      <c r="S123" s="97">
        <v>288.64436195724778</v>
      </c>
      <c r="T123" s="97">
        <f t="shared" si="1"/>
        <v>5.0928254176637695E-3</v>
      </c>
      <c r="U123" s="97">
        <f>R123/'סכום נכסי הקרן'!$C$42</f>
        <v>6.595800427739505E-4</v>
      </c>
    </row>
    <row r="124" spans="2:21">
      <c r="B124" s="89" t="s">
        <v>624</v>
      </c>
      <c r="C124" s="86" t="s">
        <v>625</v>
      </c>
      <c r="D124" s="99" t="s">
        <v>134</v>
      </c>
      <c r="E124" s="99" t="s">
        <v>359</v>
      </c>
      <c r="F124" s="86" t="s">
        <v>626</v>
      </c>
      <c r="G124" s="99" t="s">
        <v>491</v>
      </c>
      <c r="H124" s="86" t="s">
        <v>541</v>
      </c>
      <c r="I124" s="86" t="s">
        <v>363</v>
      </c>
      <c r="J124" s="86"/>
      <c r="K124" s="96">
        <v>4.559999999999178</v>
      </c>
      <c r="L124" s="99" t="s">
        <v>178</v>
      </c>
      <c r="M124" s="100">
        <v>1.9400000000000001E-2</v>
      </c>
      <c r="N124" s="100">
        <v>-3.000000000013922E-4</v>
      </c>
      <c r="O124" s="96">
        <v>2445956.1732429997</v>
      </c>
      <c r="P124" s="98">
        <v>111.59</v>
      </c>
      <c r="Q124" s="86"/>
      <c r="R124" s="96">
        <v>2729.4422981540001</v>
      </c>
      <c r="S124" s="97">
        <v>4.0615781436762147E-3</v>
      </c>
      <c r="T124" s="97">
        <f t="shared" si="1"/>
        <v>3.1059884235896036E-3</v>
      </c>
      <c r="U124" s="97">
        <f>R124/'סכום נכסי הקרן'!$C$42</f>
        <v>4.0226157570239304E-4</v>
      </c>
    </row>
    <row r="125" spans="2:21">
      <c r="B125" s="89" t="s">
        <v>627</v>
      </c>
      <c r="C125" s="86" t="s">
        <v>628</v>
      </c>
      <c r="D125" s="99" t="s">
        <v>134</v>
      </c>
      <c r="E125" s="99" t="s">
        <v>359</v>
      </c>
      <c r="F125" s="86" t="s">
        <v>626</v>
      </c>
      <c r="G125" s="99" t="s">
        <v>491</v>
      </c>
      <c r="H125" s="86" t="s">
        <v>541</v>
      </c>
      <c r="I125" s="86" t="s">
        <v>363</v>
      </c>
      <c r="J125" s="86"/>
      <c r="K125" s="96">
        <v>6.0400000000002461</v>
      </c>
      <c r="L125" s="99" t="s">
        <v>178</v>
      </c>
      <c r="M125" s="100">
        <v>1.23E-2</v>
      </c>
      <c r="N125" s="100">
        <v>2.4000000000001169E-3</v>
      </c>
      <c r="O125" s="96">
        <v>6337581.9568749992</v>
      </c>
      <c r="P125" s="98">
        <v>108.01</v>
      </c>
      <c r="Q125" s="86"/>
      <c r="R125" s="96">
        <v>6845.2220495329984</v>
      </c>
      <c r="S125" s="97">
        <v>4.3420556700004996E-3</v>
      </c>
      <c r="T125" s="97">
        <f t="shared" si="1"/>
        <v>7.7895694871913347E-3</v>
      </c>
      <c r="U125" s="97">
        <f>R125/'סכום נכסי הקרן'!$C$42</f>
        <v>1.008839721411303E-3</v>
      </c>
    </row>
    <row r="126" spans="2:21">
      <c r="B126" s="89" t="s">
        <v>629</v>
      </c>
      <c r="C126" s="86" t="s">
        <v>630</v>
      </c>
      <c r="D126" s="99" t="s">
        <v>134</v>
      </c>
      <c r="E126" s="99" t="s">
        <v>359</v>
      </c>
      <c r="F126" s="86" t="s">
        <v>631</v>
      </c>
      <c r="G126" s="99" t="s">
        <v>487</v>
      </c>
      <c r="H126" s="86" t="s">
        <v>549</v>
      </c>
      <c r="I126" s="86" t="s">
        <v>174</v>
      </c>
      <c r="J126" s="86"/>
      <c r="K126" s="96">
        <v>9.9999999999400829E-3</v>
      </c>
      <c r="L126" s="99" t="s">
        <v>178</v>
      </c>
      <c r="M126" s="100">
        <v>3.6000000000000004E-2</v>
      </c>
      <c r="N126" s="100">
        <v>6.239999999999972E-2</v>
      </c>
      <c r="O126" s="96">
        <v>0</v>
      </c>
      <c r="P126" s="98">
        <v>109.29</v>
      </c>
      <c r="Q126" s="130">
        <v>2837.2994134169326</v>
      </c>
      <c r="R126" s="96">
        <v>2837.2994134169994</v>
      </c>
      <c r="S126" s="97">
        <v>6.2751864027439366E-3</v>
      </c>
      <c r="T126" s="97">
        <f t="shared" si="1"/>
        <v>3.2287252008555002E-3</v>
      </c>
      <c r="U126" s="97">
        <f>R126/'סכום נכסי הקרן'!$C$42</f>
        <v>4.1815741389825909E-4</v>
      </c>
    </row>
    <row r="127" spans="2:21">
      <c r="B127" s="89" t="s">
        <v>632</v>
      </c>
      <c r="C127" s="86" t="s">
        <v>633</v>
      </c>
      <c r="D127" s="99" t="s">
        <v>134</v>
      </c>
      <c r="E127" s="99" t="s">
        <v>359</v>
      </c>
      <c r="F127" s="86" t="s">
        <v>631</v>
      </c>
      <c r="G127" s="99" t="s">
        <v>487</v>
      </c>
      <c r="H127" s="86" t="s">
        <v>549</v>
      </c>
      <c r="I127" s="86" t="s">
        <v>174</v>
      </c>
      <c r="J127" s="86"/>
      <c r="K127" s="96">
        <v>6.5899999999987449</v>
      </c>
      <c r="L127" s="99" t="s">
        <v>178</v>
      </c>
      <c r="M127" s="100">
        <v>2.2499999999999999E-2</v>
      </c>
      <c r="N127" s="100">
        <v>2.700000000001299E-3</v>
      </c>
      <c r="O127" s="96">
        <v>984962.05001899984</v>
      </c>
      <c r="P127" s="98">
        <v>117.28</v>
      </c>
      <c r="Q127" s="86"/>
      <c r="R127" s="96">
        <v>1155.1635004549998</v>
      </c>
      <c r="S127" s="97">
        <v>2.4075365544284871E-3</v>
      </c>
      <c r="T127" s="97">
        <f t="shared" si="1"/>
        <v>1.3145265837614846E-3</v>
      </c>
      <c r="U127" s="97">
        <f>R127/'סכום נכסי הקרן'!$C$42</f>
        <v>1.7024646031212867E-4</v>
      </c>
    </row>
    <row r="128" spans="2:21">
      <c r="B128" s="89" t="s">
        <v>634</v>
      </c>
      <c r="C128" s="86" t="s">
        <v>635</v>
      </c>
      <c r="D128" s="99" t="s">
        <v>134</v>
      </c>
      <c r="E128" s="99" t="s">
        <v>359</v>
      </c>
      <c r="F128" s="86" t="s">
        <v>636</v>
      </c>
      <c r="G128" s="99" t="s">
        <v>170</v>
      </c>
      <c r="H128" s="86" t="s">
        <v>541</v>
      </c>
      <c r="I128" s="86" t="s">
        <v>363</v>
      </c>
      <c r="J128" s="86"/>
      <c r="K128" s="96">
        <v>1.7699999999999467</v>
      </c>
      <c r="L128" s="99" t="s">
        <v>178</v>
      </c>
      <c r="M128" s="100">
        <v>2.1499999999999998E-2</v>
      </c>
      <c r="N128" s="100">
        <v>1.3000000000008448E-3</v>
      </c>
      <c r="O128" s="96">
        <v>3030517.5590769993</v>
      </c>
      <c r="P128" s="98">
        <v>105.51</v>
      </c>
      <c r="Q128" s="86"/>
      <c r="R128" s="96">
        <v>3197.4989673209998</v>
      </c>
      <c r="S128" s="97">
        <v>3.4650185299404759E-3</v>
      </c>
      <c r="T128" s="97">
        <f t="shared" si="1"/>
        <v>3.638616864571793E-3</v>
      </c>
      <c r="U128" s="97">
        <f>R128/'סכום נכסי הקרן'!$C$42</f>
        <v>4.7124314508177541E-4</v>
      </c>
    </row>
    <row r="129" spans="2:21">
      <c r="B129" s="89" t="s">
        <v>637</v>
      </c>
      <c r="C129" s="86" t="s">
        <v>638</v>
      </c>
      <c r="D129" s="99" t="s">
        <v>134</v>
      </c>
      <c r="E129" s="99" t="s">
        <v>359</v>
      </c>
      <c r="F129" s="86" t="s">
        <v>636</v>
      </c>
      <c r="G129" s="99" t="s">
        <v>170</v>
      </c>
      <c r="H129" s="86" t="s">
        <v>541</v>
      </c>
      <c r="I129" s="86" t="s">
        <v>363</v>
      </c>
      <c r="J129" s="86"/>
      <c r="K129" s="96">
        <v>3.4100000000001036</v>
      </c>
      <c r="L129" s="99" t="s">
        <v>178</v>
      </c>
      <c r="M129" s="100">
        <v>1.8000000000000002E-2</v>
      </c>
      <c r="N129" s="100">
        <v>1.5E-3</v>
      </c>
      <c r="O129" s="96">
        <v>1798978.4917229998</v>
      </c>
      <c r="P129" s="98">
        <v>107.14</v>
      </c>
      <c r="Q129" s="86"/>
      <c r="R129" s="96">
        <v>1927.4255670799996</v>
      </c>
      <c r="S129" s="97">
        <v>2.3938452235649959E-3</v>
      </c>
      <c r="T129" s="97">
        <f t="shared" si="1"/>
        <v>2.1933277368530518E-3</v>
      </c>
      <c r="U129" s="97">
        <f>R129/'סכום נכסי הקרן'!$C$42</f>
        <v>2.8406141657109088E-4</v>
      </c>
    </row>
    <row r="130" spans="2:21">
      <c r="B130" s="89" t="s">
        <v>639</v>
      </c>
      <c r="C130" s="86" t="s">
        <v>640</v>
      </c>
      <c r="D130" s="99" t="s">
        <v>134</v>
      </c>
      <c r="E130" s="99" t="s">
        <v>359</v>
      </c>
      <c r="F130" s="86" t="s">
        <v>641</v>
      </c>
      <c r="G130" s="99" t="s">
        <v>367</v>
      </c>
      <c r="H130" s="86" t="s">
        <v>642</v>
      </c>
      <c r="I130" s="86" t="s">
        <v>174</v>
      </c>
      <c r="J130" s="86"/>
      <c r="K130" s="96">
        <v>1.2599999999962495</v>
      </c>
      <c r="L130" s="99" t="s">
        <v>178</v>
      </c>
      <c r="M130" s="100">
        <v>4.1500000000000002E-2</v>
      </c>
      <c r="N130" s="100">
        <v>-2.9999999999624932E-3</v>
      </c>
      <c r="O130" s="96">
        <v>119645.51729199997</v>
      </c>
      <c r="P130" s="98">
        <v>111.42</v>
      </c>
      <c r="Q130" s="86"/>
      <c r="R130" s="96">
        <v>133.30903577499996</v>
      </c>
      <c r="S130" s="97">
        <v>5.9644788736025771E-4</v>
      </c>
      <c r="T130" s="97">
        <f t="shared" si="1"/>
        <v>1.5169997261238322E-4</v>
      </c>
      <c r="U130" s="97">
        <f>R130/'סכום נכסי הקרן'!$C$42</f>
        <v>1.9646908389485412E-5</v>
      </c>
    </row>
    <row r="131" spans="2:21">
      <c r="B131" s="89" t="s">
        <v>643</v>
      </c>
      <c r="C131" s="86" t="s">
        <v>644</v>
      </c>
      <c r="D131" s="99" t="s">
        <v>134</v>
      </c>
      <c r="E131" s="99" t="s">
        <v>359</v>
      </c>
      <c r="F131" s="86" t="s">
        <v>645</v>
      </c>
      <c r="G131" s="99" t="s">
        <v>170</v>
      </c>
      <c r="H131" s="86" t="s">
        <v>646</v>
      </c>
      <c r="I131" s="86" t="s">
        <v>363</v>
      </c>
      <c r="J131" s="86"/>
      <c r="K131" s="96">
        <v>2.4399999999995603</v>
      </c>
      <c r="L131" s="99" t="s">
        <v>178</v>
      </c>
      <c r="M131" s="100">
        <v>3.15E-2</v>
      </c>
      <c r="N131" s="100">
        <v>1.1599999999999513E-2</v>
      </c>
      <c r="O131" s="96">
        <v>1552037.5557259999</v>
      </c>
      <c r="P131" s="98">
        <v>105.49</v>
      </c>
      <c r="Q131" s="96"/>
      <c r="R131" s="96">
        <v>1637.2444614879996</v>
      </c>
      <c r="S131" s="97">
        <v>3.2698361871219602E-3</v>
      </c>
      <c r="T131" s="97">
        <f t="shared" si="1"/>
        <v>1.8631140681769421E-3</v>
      </c>
      <c r="U131" s="97">
        <f>R131/'סכום נכסי הקרן'!$C$42</f>
        <v>2.4129491117420179E-4</v>
      </c>
    </row>
    <row r="132" spans="2:21">
      <c r="B132" s="89" t="s">
        <v>647</v>
      </c>
      <c r="C132" s="86" t="s">
        <v>648</v>
      </c>
      <c r="D132" s="99" t="s">
        <v>134</v>
      </c>
      <c r="E132" s="99" t="s">
        <v>359</v>
      </c>
      <c r="F132" s="86" t="s">
        <v>645</v>
      </c>
      <c r="G132" s="99" t="s">
        <v>170</v>
      </c>
      <c r="H132" s="86" t="s">
        <v>646</v>
      </c>
      <c r="I132" s="86" t="s">
        <v>363</v>
      </c>
      <c r="J132" s="86"/>
      <c r="K132" s="96">
        <v>1.5599999999994529</v>
      </c>
      <c r="L132" s="99" t="s">
        <v>178</v>
      </c>
      <c r="M132" s="100">
        <v>2.8500000000000001E-2</v>
      </c>
      <c r="N132" s="100">
        <v>9.799999999995309E-3</v>
      </c>
      <c r="O132" s="96">
        <v>964800.61687199993</v>
      </c>
      <c r="P132" s="98">
        <v>106.09</v>
      </c>
      <c r="Q132" s="86"/>
      <c r="R132" s="96">
        <v>1023.556926376</v>
      </c>
      <c r="S132" s="97">
        <v>3.3082656143042068E-3</v>
      </c>
      <c r="T132" s="97">
        <f t="shared" si="1"/>
        <v>1.1647639396366672E-3</v>
      </c>
      <c r="U132" s="97">
        <f>R132/'סכום נכסי הקרן'!$C$42</f>
        <v>1.5085045846309996E-4</v>
      </c>
    </row>
    <row r="133" spans="2:21">
      <c r="B133" s="89" t="s">
        <v>649</v>
      </c>
      <c r="C133" s="86" t="s">
        <v>650</v>
      </c>
      <c r="D133" s="99" t="s">
        <v>134</v>
      </c>
      <c r="E133" s="99" t="s">
        <v>359</v>
      </c>
      <c r="F133" s="86" t="s">
        <v>651</v>
      </c>
      <c r="G133" s="99" t="s">
        <v>420</v>
      </c>
      <c r="H133" s="86" t="s">
        <v>642</v>
      </c>
      <c r="I133" s="86" t="s">
        <v>174</v>
      </c>
      <c r="J133" s="86"/>
      <c r="K133" s="96">
        <v>4.8200000000011842</v>
      </c>
      <c r="L133" s="99" t="s">
        <v>178</v>
      </c>
      <c r="M133" s="100">
        <v>2.5000000000000001E-2</v>
      </c>
      <c r="N133" s="100">
        <v>7.8999999999973675E-3</v>
      </c>
      <c r="O133" s="96">
        <v>819209.51547399978</v>
      </c>
      <c r="P133" s="98">
        <v>111.31</v>
      </c>
      <c r="Q133" s="86"/>
      <c r="R133" s="96">
        <v>911.86212855599979</v>
      </c>
      <c r="S133" s="97">
        <v>3.426279461798644E-3</v>
      </c>
      <c r="T133" s="97">
        <f t="shared" si="1"/>
        <v>1.03766004400248E-3</v>
      </c>
      <c r="U133" s="97">
        <f>R133/'סכום נכסי הקרן'!$C$42</f>
        <v>1.3438902771615896E-4</v>
      </c>
    </row>
    <row r="134" spans="2:21">
      <c r="B134" s="89" t="s">
        <v>652</v>
      </c>
      <c r="C134" s="86" t="s">
        <v>653</v>
      </c>
      <c r="D134" s="99" t="s">
        <v>134</v>
      </c>
      <c r="E134" s="99" t="s">
        <v>359</v>
      </c>
      <c r="F134" s="86" t="s">
        <v>651</v>
      </c>
      <c r="G134" s="99" t="s">
        <v>420</v>
      </c>
      <c r="H134" s="86" t="s">
        <v>642</v>
      </c>
      <c r="I134" s="86" t="s">
        <v>174</v>
      </c>
      <c r="J134" s="86"/>
      <c r="K134" s="96">
        <v>6.9600000000008544</v>
      </c>
      <c r="L134" s="99" t="s">
        <v>178</v>
      </c>
      <c r="M134" s="100">
        <v>1.9E-2</v>
      </c>
      <c r="N134" s="100">
        <v>1.5100000000003071E-2</v>
      </c>
      <c r="O134" s="96">
        <v>1834306.9030689998</v>
      </c>
      <c r="P134" s="98">
        <v>104.67</v>
      </c>
      <c r="Q134" s="86"/>
      <c r="R134" s="96">
        <v>1919.9689882909997</v>
      </c>
      <c r="S134" s="97">
        <v>7.4039699590750857E-3</v>
      </c>
      <c r="T134" s="97">
        <f t="shared" si="1"/>
        <v>2.1848424695829279E-3</v>
      </c>
      <c r="U134" s="97">
        <f>R134/'סכום נכסי הקרן'!$C$42</f>
        <v>2.8296247590653065E-4</v>
      </c>
    </row>
    <row r="135" spans="2:21">
      <c r="B135" s="89" t="s">
        <v>654</v>
      </c>
      <c r="C135" s="86" t="s">
        <v>655</v>
      </c>
      <c r="D135" s="99" t="s">
        <v>134</v>
      </c>
      <c r="E135" s="99" t="s">
        <v>359</v>
      </c>
      <c r="F135" s="86" t="s">
        <v>656</v>
      </c>
      <c r="G135" s="99" t="s">
        <v>420</v>
      </c>
      <c r="H135" s="86" t="s">
        <v>642</v>
      </c>
      <c r="I135" s="86" t="s">
        <v>174</v>
      </c>
      <c r="J135" s="86"/>
      <c r="K135" s="96">
        <v>1.2699999999992657</v>
      </c>
      <c r="L135" s="99" t="s">
        <v>178</v>
      </c>
      <c r="M135" s="100">
        <v>4.5999999999999999E-2</v>
      </c>
      <c r="N135" s="100">
        <v>-2.4000000000014327E-3</v>
      </c>
      <c r="O135" s="96">
        <v>428759.62365700002</v>
      </c>
      <c r="P135" s="98">
        <v>130.22999999999999</v>
      </c>
      <c r="Q135" s="86"/>
      <c r="R135" s="96">
        <v>558.37366348299986</v>
      </c>
      <c r="S135" s="97">
        <v>2.2323884213112746E-3</v>
      </c>
      <c r="T135" s="97">
        <f t="shared" si="1"/>
        <v>6.3540531191609096E-4</v>
      </c>
      <c r="U135" s="97">
        <f>R135/'סכום נכסי הקרן'!$C$42</f>
        <v>8.2292367878705842E-5</v>
      </c>
    </row>
    <row r="136" spans="2:21">
      <c r="B136" s="89" t="s">
        <v>657</v>
      </c>
      <c r="C136" s="86" t="s">
        <v>658</v>
      </c>
      <c r="D136" s="99" t="s">
        <v>134</v>
      </c>
      <c r="E136" s="99" t="s">
        <v>359</v>
      </c>
      <c r="F136" s="86" t="s">
        <v>659</v>
      </c>
      <c r="G136" s="99" t="s">
        <v>420</v>
      </c>
      <c r="H136" s="86" t="s">
        <v>642</v>
      </c>
      <c r="I136" s="86" t="s">
        <v>174</v>
      </c>
      <c r="J136" s="86"/>
      <c r="K136" s="96">
        <v>6.5900000000005949</v>
      </c>
      <c r="L136" s="99" t="s">
        <v>178</v>
      </c>
      <c r="M136" s="100">
        <v>2.6000000000000002E-2</v>
      </c>
      <c r="N136" s="100">
        <v>8.5000000000021031E-3</v>
      </c>
      <c r="O136" s="96">
        <v>2916581.3933359995</v>
      </c>
      <c r="P136" s="98">
        <v>114.12</v>
      </c>
      <c r="Q136" s="86"/>
      <c r="R136" s="96">
        <v>3328.4025623779994</v>
      </c>
      <c r="S136" s="97">
        <v>4.9576632529794431E-3</v>
      </c>
      <c r="T136" s="97">
        <f t="shared" si="1"/>
        <v>3.7875795486806631E-3</v>
      </c>
      <c r="U136" s="97">
        <f>R136/'סכום נכסי הקרן'!$C$42</f>
        <v>4.9053554281751441E-4</v>
      </c>
    </row>
    <row r="137" spans="2:21">
      <c r="B137" s="89" t="s">
        <v>660</v>
      </c>
      <c r="C137" s="86" t="s">
        <v>661</v>
      </c>
      <c r="D137" s="99" t="s">
        <v>134</v>
      </c>
      <c r="E137" s="99" t="s">
        <v>359</v>
      </c>
      <c r="F137" s="86" t="s">
        <v>659</v>
      </c>
      <c r="G137" s="99" t="s">
        <v>420</v>
      </c>
      <c r="H137" s="86" t="s">
        <v>642</v>
      </c>
      <c r="I137" s="86" t="s">
        <v>174</v>
      </c>
      <c r="J137" s="86"/>
      <c r="K137" s="96">
        <v>3.4900000000110829</v>
      </c>
      <c r="L137" s="99" t="s">
        <v>178</v>
      </c>
      <c r="M137" s="100">
        <v>4.4000000000000004E-2</v>
      </c>
      <c r="N137" s="100">
        <v>1.8000000000061571E-3</v>
      </c>
      <c r="O137" s="96">
        <v>55269.726999999992</v>
      </c>
      <c r="P137" s="98">
        <v>117.54</v>
      </c>
      <c r="Q137" s="86"/>
      <c r="R137" s="96">
        <v>64.964039771999992</v>
      </c>
      <c r="S137" s="97">
        <v>2.1306592470374166E-4</v>
      </c>
      <c r="T137" s="97">
        <f t="shared" si="1"/>
        <v>7.3926294619935541E-5</v>
      </c>
      <c r="U137" s="97">
        <f>R137/'סכום נכסי הקרן'!$C$42</f>
        <v>9.5743137784417825E-6</v>
      </c>
    </row>
    <row r="138" spans="2:21">
      <c r="B138" s="89" t="s">
        <v>662</v>
      </c>
      <c r="C138" s="86" t="s">
        <v>663</v>
      </c>
      <c r="D138" s="99" t="s">
        <v>134</v>
      </c>
      <c r="E138" s="99" t="s">
        <v>359</v>
      </c>
      <c r="F138" s="86" t="s">
        <v>659</v>
      </c>
      <c r="G138" s="99" t="s">
        <v>420</v>
      </c>
      <c r="H138" s="86" t="s">
        <v>642</v>
      </c>
      <c r="I138" s="86" t="s">
        <v>174</v>
      </c>
      <c r="J138" s="86"/>
      <c r="K138" s="96">
        <v>5.5800000000004868</v>
      </c>
      <c r="L138" s="99" t="s">
        <v>178</v>
      </c>
      <c r="M138" s="100">
        <v>2.4E-2</v>
      </c>
      <c r="N138" s="100">
        <v>2.6000000000056867E-3</v>
      </c>
      <c r="O138" s="96">
        <v>431930.39104369842</v>
      </c>
      <c r="P138" s="98">
        <v>114</v>
      </c>
      <c r="Q138" s="96"/>
      <c r="R138" s="96">
        <v>492.40064387199993</v>
      </c>
      <c r="S138" s="97">
        <v>8.7960531256445987E-4</v>
      </c>
      <c r="T138" s="97">
        <f t="shared" si="1"/>
        <v>5.6033084145756427E-4</v>
      </c>
      <c r="U138" s="97">
        <f>R138/'סכום נכסי הקרן'!$C$42</f>
        <v>7.2569351993550697E-5</v>
      </c>
    </row>
    <row r="139" spans="2:21">
      <c r="B139" s="89" t="s">
        <v>664</v>
      </c>
      <c r="C139" s="86" t="s">
        <v>665</v>
      </c>
      <c r="D139" s="99" t="s">
        <v>134</v>
      </c>
      <c r="E139" s="99" t="s">
        <v>359</v>
      </c>
      <c r="F139" s="86" t="s">
        <v>594</v>
      </c>
      <c r="G139" s="99" t="s">
        <v>420</v>
      </c>
      <c r="H139" s="86" t="s">
        <v>646</v>
      </c>
      <c r="I139" s="86" t="s">
        <v>363</v>
      </c>
      <c r="J139" s="86"/>
      <c r="K139" s="96">
        <v>6.4200000000050901</v>
      </c>
      <c r="L139" s="99" t="s">
        <v>178</v>
      </c>
      <c r="M139" s="100">
        <v>2.81E-2</v>
      </c>
      <c r="N139" s="100">
        <v>9.5000000000084843E-3</v>
      </c>
      <c r="O139" s="96">
        <v>255485.90294899995</v>
      </c>
      <c r="P139" s="98">
        <v>115.36</v>
      </c>
      <c r="Q139" s="86"/>
      <c r="R139" s="96">
        <v>294.72853862499994</v>
      </c>
      <c r="S139" s="97">
        <v>4.8801462204763507E-4</v>
      </c>
      <c r="T139" s="97">
        <f t="shared" si="1"/>
        <v>3.3538845268495256E-4</v>
      </c>
      <c r="U139" s="97">
        <f>R139/'סכום נכסי הקרן'!$C$42</f>
        <v>4.3436700029137903E-5</v>
      </c>
    </row>
    <row r="140" spans="2:21">
      <c r="B140" s="89" t="s">
        <v>666</v>
      </c>
      <c r="C140" s="86" t="s">
        <v>667</v>
      </c>
      <c r="D140" s="99" t="s">
        <v>134</v>
      </c>
      <c r="E140" s="99" t="s">
        <v>359</v>
      </c>
      <c r="F140" s="86" t="s">
        <v>594</v>
      </c>
      <c r="G140" s="99" t="s">
        <v>420</v>
      </c>
      <c r="H140" s="86" t="s">
        <v>646</v>
      </c>
      <c r="I140" s="86" t="s">
        <v>363</v>
      </c>
      <c r="J140" s="86"/>
      <c r="K140" s="96">
        <v>4.6699999999997468</v>
      </c>
      <c r="L140" s="99" t="s">
        <v>178</v>
      </c>
      <c r="M140" s="100">
        <v>3.7000000000000005E-2</v>
      </c>
      <c r="N140" s="100">
        <v>5.3999999999949453E-3</v>
      </c>
      <c r="O140" s="96">
        <v>674073.63540999999</v>
      </c>
      <c r="P140" s="98">
        <v>117.42</v>
      </c>
      <c r="Q140" s="86"/>
      <c r="R140" s="96">
        <v>791.49727635999989</v>
      </c>
      <c r="S140" s="97">
        <v>1.0547519598600875E-3</v>
      </c>
      <c r="T140" s="97">
        <f t="shared" ref="T140:T164" si="2">R140/$R$11</f>
        <v>9.0068999785763353E-4</v>
      </c>
      <c r="U140" s="97">
        <f>R140/'סכום נכסי הקרן'!$C$42</f>
        <v>1.1664981588658663E-4</v>
      </c>
    </row>
    <row r="141" spans="2:21">
      <c r="B141" s="89" t="s">
        <v>668</v>
      </c>
      <c r="C141" s="86" t="s">
        <v>669</v>
      </c>
      <c r="D141" s="99" t="s">
        <v>134</v>
      </c>
      <c r="E141" s="99" t="s">
        <v>359</v>
      </c>
      <c r="F141" s="86" t="s">
        <v>670</v>
      </c>
      <c r="G141" s="99" t="s">
        <v>420</v>
      </c>
      <c r="H141" s="86" t="s">
        <v>642</v>
      </c>
      <c r="I141" s="86" t="s">
        <v>174</v>
      </c>
      <c r="J141" s="86"/>
      <c r="K141" s="96">
        <v>0.75000000000000011</v>
      </c>
      <c r="L141" s="99" t="s">
        <v>178</v>
      </c>
      <c r="M141" s="100">
        <v>4.4999999999999998E-2</v>
      </c>
      <c r="N141" s="100">
        <v>-8.0000000000000004E-4</v>
      </c>
      <c r="O141" s="96">
        <v>544602.91368599993</v>
      </c>
      <c r="P141" s="98">
        <v>113.73</v>
      </c>
      <c r="Q141" s="86"/>
      <c r="R141" s="96">
        <v>619.37692319999985</v>
      </c>
      <c r="S141" s="97">
        <v>3.1344052586244602E-3</v>
      </c>
      <c r="T141" s="97">
        <f t="shared" si="2"/>
        <v>7.0482440848771636E-4</v>
      </c>
      <c r="U141" s="97">
        <f>R141/'סכום נכסי הקרן'!$C$42</f>
        <v>9.1282947160539112E-5</v>
      </c>
    </row>
    <row r="142" spans="2:21">
      <c r="B142" s="89" t="s">
        <v>671</v>
      </c>
      <c r="C142" s="86" t="s">
        <v>672</v>
      </c>
      <c r="D142" s="99" t="s">
        <v>134</v>
      </c>
      <c r="E142" s="99" t="s">
        <v>359</v>
      </c>
      <c r="F142" s="86" t="s">
        <v>670</v>
      </c>
      <c r="G142" s="99" t="s">
        <v>420</v>
      </c>
      <c r="H142" s="86" t="s">
        <v>642</v>
      </c>
      <c r="I142" s="86" t="s">
        <v>174</v>
      </c>
      <c r="J142" s="86"/>
      <c r="K142" s="96">
        <v>2.7099890147354064</v>
      </c>
      <c r="L142" s="99" t="s">
        <v>178</v>
      </c>
      <c r="M142" s="100">
        <v>3.3000000000000002E-2</v>
      </c>
      <c r="N142" s="100">
        <v>1.4000530323118299E-3</v>
      </c>
      <c r="O142" s="96">
        <v>2.3668000000000002E-2</v>
      </c>
      <c r="P142" s="98">
        <v>110.61</v>
      </c>
      <c r="Q142" s="86"/>
      <c r="R142" s="96">
        <v>2.6398999999999996E-5</v>
      </c>
      <c r="S142" s="97">
        <v>4.2925775751271357E-11</v>
      </c>
      <c r="T142" s="97">
        <f t="shared" si="2"/>
        <v>3.0040931237050694E-11</v>
      </c>
      <c r="U142" s="97">
        <f>R142/'סכום נכסי הקרן'!$C$42</f>
        <v>3.8906495089306748E-12</v>
      </c>
    </row>
    <row r="143" spans="2:21">
      <c r="B143" s="89" t="s">
        <v>673</v>
      </c>
      <c r="C143" s="86" t="s">
        <v>674</v>
      </c>
      <c r="D143" s="99" t="s">
        <v>134</v>
      </c>
      <c r="E143" s="99" t="s">
        <v>359</v>
      </c>
      <c r="F143" s="86" t="s">
        <v>670</v>
      </c>
      <c r="G143" s="99" t="s">
        <v>420</v>
      </c>
      <c r="H143" s="86" t="s">
        <v>642</v>
      </c>
      <c r="I143" s="86" t="s">
        <v>174</v>
      </c>
      <c r="J143" s="86"/>
      <c r="K143" s="96">
        <v>4.6600000000026585</v>
      </c>
      <c r="L143" s="99" t="s">
        <v>178</v>
      </c>
      <c r="M143" s="100">
        <v>1.6E-2</v>
      </c>
      <c r="N143" s="100">
        <v>-2.9000000000128034E-3</v>
      </c>
      <c r="O143" s="96">
        <v>362360.64840699994</v>
      </c>
      <c r="P143" s="98">
        <v>112.08</v>
      </c>
      <c r="Q143" s="86"/>
      <c r="R143" s="96">
        <v>406.13382671199997</v>
      </c>
      <c r="S143" s="97">
        <v>2.2505449975811151E-3</v>
      </c>
      <c r="T143" s="97">
        <f t="shared" si="2"/>
        <v>4.6216289864371582E-4</v>
      </c>
      <c r="U143" s="97">
        <f>R143/'סכום נכסי הקרן'!$C$42</f>
        <v>5.9855463216681641E-5</v>
      </c>
    </row>
    <row r="144" spans="2:21">
      <c r="B144" s="89" t="s">
        <v>675</v>
      </c>
      <c r="C144" s="86" t="s">
        <v>676</v>
      </c>
      <c r="D144" s="99" t="s">
        <v>134</v>
      </c>
      <c r="E144" s="99" t="s">
        <v>359</v>
      </c>
      <c r="F144" s="86" t="s">
        <v>641</v>
      </c>
      <c r="G144" s="99" t="s">
        <v>367</v>
      </c>
      <c r="H144" s="86" t="s">
        <v>677</v>
      </c>
      <c r="I144" s="86" t="s">
        <v>174</v>
      </c>
      <c r="J144" s="86"/>
      <c r="K144" s="96">
        <v>0.94000000000039607</v>
      </c>
      <c r="L144" s="99" t="s">
        <v>178</v>
      </c>
      <c r="M144" s="100">
        <v>5.2999999999999999E-2</v>
      </c>
      <c r="N144" s="100">
        <v>5.3999999999997175E-3</v>
      </c>
      <c r="O144" s="96">
        <v>1227690.5634269998</v>
      </c>
      <c r="P144" s="98">
        <v>115.16</v>
      </c>
      <c r="Q144" s="86"/>
      <c r="R144" s="96">
        <v>1413.8085382759998</v>
      </c>
      <c r="S144" s="97">
        <v>4.7217778183080384E-3</v>
      </c>
      <c r="T144" s="97">
        <f t="shared" si="2"/>
        <v>1.6088535581160069E-3</v>
      </c>
      <c r="U144" s="97">
        <f>R144/'סכום נכסי הקרן'!$C$42</f>
        <v>2.0836522198437493E-4</v>
      </c>
    </row>
    <row r="145" spans="2:21">
      <c r="B145" s="89" t="s">
        <v>678</v>
      </c>
      <c r="C145" s="86" t="s">
        <v>679</v>
      </c>
      <c r="D145" s="99" t="s">
        <v>134</v>
      </c>
      <c r="E145" s="99" t="s">
        <v>359</v>
      </c>
      <c r="F145" s="86" t="s">
        <v>680</v>
      </c>
      <c r="G145" s="99" t="s">
        <v>681</v>
      </c>
      <c r="H145" s="86" t="s">
        <v>677</v>
      </c>
      <c r="I145" s="86" t="s">
        <v>174</v>
      </c>
      <c r="J145" s="86"/>
      <c r="K145" s="96">
        <v>1.2399999898482423</v>
      </c>
      <c r="L145" s="99" t="s">
        <v>178</v>
      </c>
      <c r="M145" s="100">
        <v>5.3499999999999999E-2</v>
      </c>
      <c r="N145" s="100">
        <v>5.3000000930577803E-3</v>
      </c>
      <c r="O145" s="96">
        <v>10.735529</v>
      </c>
      <c r="P145" s="98">
        <v>110.11</v>
      </c>
      <c r="Q145" s="86"/>
      <c r="R145" s="96">
        <v>1.1820612999999997E-2</v>
      </c>
      <c r="S145" s="97">
        <v>6.0926747496330598E-8</v>
      </c>
      <c r="T145" s="97">
        <f t="shared" si="2"/>
        <v>1.3451351275153887E-8</v>
      </c>
      <c r="U145" s="97">
        <f>R145/'סכום נכסי הקרן'!$C$42</f>
        <v>1.7421062223459049E-9</v>
      </c>
    </row>
    <row r="146" spans="2:21">
      <c r="B146" s="89" t="s">
        <v>682</v>
      </c>
      <c r="C146" s="86" t="s">
        <v>683</v>
      </c>
      <c r="D146" s="99" t="s">
        <v>134</v>
      </c>
      <c r="E146" s="99" t="s">
        <v>359</v>
      </c>
      <c r="F146" s="86" t="s">
        <v>684</v>
      </c>
      <c r="G146" s="99" t="s">
        <v>420</v>
      </c>
      <c r="H146" s="86" t="s">
        <v>685</v>
      </c>
      <c r="I146" s="86" t="s">
        <v>363</v>
      </c>
      <c r="J146" s="86"/>
      <c r="K146" s="96">
        <v>0.67000000000663273</v>
      </c>
      <c r="L146" s="99" t="s">
        <v>178</v>
      </c>
      <c r="M146" s="100">
        <v>4.8499999999999995E-2</v>
      </c>
      <c r="N146" s="100">
        <v>6.7000000000663274E-3</v>
      </c>
      <c r="O146" s="96">
        <v>24847.562966999998</v>
      </c>
      <c r="P146" s="98">
        <v>127.42</v>
      </c>
      <c r="Q146" s="86"/>
      <c r="R146" s="96">
        <v>31.660764036999996</v>
      </c>
      <c r="S146" s="97">
        <v>3.6537336220766913E-4</v>
      </c>
      <c r="T146" s="97">
        <f t="shared" si="2"/>
        <v>3.60285933311112E-5</v>
      </c>
      <c r="U146" s="97">
        <f>R146/'סכום נכסי הקרן'!$C$42</f>
        <v>4.6661212944779727E-6</v>
      </c>
    </row>
    <row r="147" spans="2:21">
      <c r="B147" s="89" t="s">
        <v>686</v>
      </c>
      <c r="C147" s="86" t="s">
        <v>687</v>
      </c>
      <c r="D147" s="99" t="s">
        <v>134</v>
      </c>
      <c r="E147" s="99" t="s">
        <v>359</v>
      </c>
      <c r="F147" s="86" t="s">
        <v>688</v>
      </c>
      <c r="G147" s="99" t="s">
        <v>420</v>
      </c>
      <c r="H147" s="86" t="s">
        <v>685</v>
      </c>
      <c r="I147" s="86" t="s">
        <v>363</v>
      </c>
      <c r="J147" s="86"/>
      <c r="K147" s="96">
        <v>1</v>
      </c>
      <c r="L147" s="99" t="s">
        <v>178</v>
      </c>
      <c r="M147" s="100">
        <v>4.2500000000000003E-2</v>
      </c>
      <c r="N147" s="100">
        <v>6.6000000001245722E-3</v>
      </c>
      <c r="O147" s="96">
        <v>15564.041972999996</v>
      </c>
      <c r="P147" s="98">
        <v>113.47</v>
      </c>
      <c r="Q147" s="86"/>
      <c r="R147" s="96">
        <v>17.660518482999997</v>
      </c>
      <c r="S147" s="97">
        <v>1.51649639659154E-4</v>
      </c>
      <c r="T147" s="97">
        <f t="shared" si="2"/>
        <v>2.0096913570910482E-5</v>
      </c>
      <c r="U147" s="97">
        <f>R147/'סכום נכסי הקרן'!$C$42</f>
        <v>2.6027837252678149E-6</v>
      </c>
    </row>
    <row r="148" spans="2:21">
      <c r="B148" s="89" t="s">
        <v>689</v>
      </c>
      <c r="C148" s="86" t="s">
        <v>690</v>
      </c>
      <c r="D148" s="99" t="s">
        <v>134</v>
      </c>
      <c r="E148" s="99" t="s">
        <v>359</v>
      </c>
      <c r="F148" s="86" t="s">
        <v>691</v>
      </c>
      <c r="G148" s="99" t="s">
        <v>491</v>
      </c>
      <c r="H148" s="86" t="s">
        <v>685</v>
      </c>
      <c r="I148" s="86" t="s">
        <v>363</v>
      </c>
      <c r="J148" s="86"/>
      <c r="K148" s="96">
        <v>0.51000000000050705</v>
      </c>
      <c r="L148" s="99" t="s">
        <v>178</v>
      </c>
      <c r="M148" s="100">
        <v>4.8000000000000001E-2</v>
      </c>
      <c r="N148" s="100">
        <v>6.0000000000225379E-4</v>
      </c>
      <c r="O148" s="96">
        <v>576317.99834699987</v>
      </c>
      <c r="P148" s="98">
        <v>123.18</v>
      </c>
      <c r="Q148" s="86"/>
      <c r="R148" s="96">
        <v>709.90851006399987</v>
      </c>
      <c r="S148" s="97">
        <v>2.8169923568629844E-3</v>
      </c>
      <c r="T148" s="97">
        <f t="shared" si="2"/>
        <v>8.0784547654948039E-4</v>
      </c>
      <c r="U148" s="97">
        <f>R148/'סכום נכסי הקרן'!$C$42</f>
        <v>1.0462537202417547E-4</v>
      </c>
    </row>
    <row r="149" spans="2:21">
      <c r="B149" s="89" t="s">
        <v>692</v>
      </c>
      <c r="C149" s="86" t="s">
        <v>693</v>
      </c>
      <c r="D149" s="99" t="s">
        <v>134</v>
      </c>
      <c r="E149" s="99" t="s">
        <v>359</v>
      </c>
      <c r="F149" s="86" t="s">
        <v>414</v>
      </c>
      <c r="G149" s="99" t="s">
        <v>367</v>
      </c>
      <c r="H149" s="86" t="s">
        <v>685</v>
      </c>
      <c r="I149" s="86" t="s">
        <v>363</v>
      </c>
      <c r="J149" s="86"/>
      <c r="K149" s="96">
        <v>2.1600000000001178</v>
      </c>
      <c r="L149" s="99" t="s">
        <v>178</v>
      </c>
      <c r="M149" s="100">
        <v>5.0999999999999997E-2</v>
      </c>
      <c r="N149" s="100">
        <v>9.9999999999978231E-4</v>
      </c>
      <c r="O149" s="96">
        <v>6702278.2180300001</v>
      </c>
      <c r="P149" s="98">
        <v>135.44</v>
      </c>
      <c r="Q149" s="96">
        <v>104.06098579999998</v>
      </c>
      <c r="R149" s="96">
        <v>9181.6272029119973</v>
      </c>
      <c r="S149" s="97">
        <v>5.8420768638718775E-3</v>
      </c>
      <c r="T149" s="97">
        <f t="shared" si="2"/>
        <v>1.0448298475204116E-2</v>
      </c>
      <c r="U149" s="97">
        <f>R149/'סכום נכסי הקרן'!$C$42</f>
        <v>1.3531760054621043E-3</v>
      </c>
    </row>
    <row r="150" spans="2:21">
      <c r="B150" s="89" t="s">
        <v>694</v>
      </c>
      <c r="C150" s="86" t="s">
        <v>695</v>
      </c>
      <c r="D150" s="99" t="s">
        <v>134</v>
      </c>
      <c r="E150" s="99" t="s">
        <v>359</v>
      </c>
      <c r="F150" s="86" t="s">
        <v>583</v>
      </c>
      <c r="G150" s="99" t="s">
        <v>367</v>
      </c>
      <c r="H150" s="86" t="s">
        <v>685</v>
      </c>
      <c r="I150" s="86" t="s">
        <v>363</v>
      </c>
      <c r="J150" s="86"/>
      <c r="K150" s="96">
        <v>1.2400000000021465</v>
      </c>
      <c r="L150" s="99" t="s">
        <v>178</v>
      </c>
      <c r="M150" s="100">
        <v>2.4E-2</v>
      </c>
      <c r="N150" s="100">
        <v>2.3000000000056643E-3</v>
      </c>
      <c r="O150" s="96">
        <v>316458.43195099995</v>
      </c>
      <c r="P150" s="98">
        <v>106</v>
      </c>
      <c r="Q150" s="86"/>
      <c r="R150" s="96">
        <v>335.44593204699993</v>
      </c>
      <c r="S150" s="97">
        <v>3.6360304662739836E-3</v>
      </c>
      <c r="T150" s="97">
        <f t="shared" si="2"/>
        <v>3.8172310232858462E-4</v>
      </c>
      <c r="U150" s="97">
        <f>R150/'סכום נכסי הקרן'!$C$42</f>
        <v>4.9437575316923097E-5</v>
      </c>
    </row>
    <row r="151" spans="2:21">
      <c r="B151" s="89" t="s">
        <v>696</v>
      </c>
      <c r="C151" s="86" t="s">
        <v>697</v>
      </c>
      <c r="D151" s="99" t="s">
        <v>134</v>
      </c>
      <c r="E151" s="99" t="s">
        <v>359</v>
      </c>
      <c r="F151" s="86" t="s">
        <v>698</v>
      </c>
      <c r="G151" s="99" t="s">
        <v>420</v>
      </c>
      <c r="H151" s="86" t="s">
        <v>685</v>
      </c>
      <c r="I151" s="86" t="s">
        <v>363</v>
      </c>
      <c r="J151" s="86"/>
      <c r="K151" s="96">
        <v>3.9999999999082818E-2</v>
      </c>
      <c r="L151" s="99" t="s">
        <v>178</v>
      </c>
      <c r="M151" s="100">
        <v>5.4000000000000006E-2</v>
      </c>
      <c r="N151" s="100">
        <v>0.15479999999996635</v>
      </c>
      <c r="O151" s="96">
        <v>409758.71396499989</v>
      </c>
      <c r="P151" s="98">
        <v>127.72</v>
      </c>
      <c r="Q151" s="86"/>
      <c r="R151" s="96">
        <v>523.34384003699995</v>
      </c>
      <c r="S151" s="97">
        <v>4.0214734357959083E-3</v>
      </c>
      <c r="T151" s="97">
        <f t="shared" si="2"/>
        <v>5.9554287328632044E-4</v>
      </c>
      <c r="U151" s="97">
        <f>R151/'סכום נכסי הקרן'!$C$42</f>
        <v>7.7129719089429427E-5</v>
      </c>
    </row>
    <row r="152" spans="2:21">
      <c r="B152" s="89" t="s">
        <v>699</v>
      </c>
      <c r="C152" s="86" t="s">
        <v>700</v>
      </c>
      <c r="D152" s="99" t="s">
        <v>134</v>
      </c>
      <c r="E152" s="99" t="s">
        <v>359</v>
      </c>
      <c r="F152" s="86" t="s">
        <v>597</v>
      </c>
      <c r="G152" s="99" t="s">
        <v>420</v>
      </c>
      <c r="H152" s="86" t="s">
        <v>685</v>
      </c>
      <c r="I152" s="86" t="s">
        <v>363</v>
      </c>
      <c r="J152" s="86"/>
      <c r="K152" s="96">
        <v>4.3700000000062422</v>
      </c>
      <c r="L152" s="99" t="s">
        <v>178</v>
      </c>
      <c r="M152" s="100">
        <v>2.0499999999999997E-2</v>
      </c>
      <c r="N152" s="100">
        <v>3.7999999999738755E-3</v>
      </c>
      <c r="O152" s="96">
        <v>124954.04728699996</v>
      </c>
      <c r="P152" s="98">
        <v>110.28</v>
      </c>
      <c r="Q152" s="86"/>
      <c r="R152" s="96">
        <v>137.79932892199994</v>
      </c>
      <c r="S152" s="97">
        <v>2.2025005086474467E-4</v>
      </c>
      <c r="T152" s="97">
        <f t="shared" si="2"/>
        <v>1.568097338784625E-4</v>
      </c>
      <c r="U152" s="97">
        <f>R152/'סכום נכסי הקרן'!$C$42</f>
        <v>2.0308681821332462E-5</v>
      </c>
    </row>
    <row r="153" spans="2:21">
      <c r="B153" s="89" t="s">
        <v>701</v>
      </c>
      <c r="C153" s="86" t="s">
        <v>702</v>
      </c>
      <c r="D153" s="99" t="s">
        <v>134</v>
      </c>
      <c r="E153" s="99" t="s">
        <v>359</v>
      </c>
      <c r="F153" s="86" t="s">
        <v>597</v>
      </c>
      <c r="G153" s="99" t="s">
        <v>420</v>
      </c>
      <c r="H153" s="86" t="s">
        <v>685</v>
      </c>
      <c r="I153" s="86" t="s">
        <v>363</v>
      </c>
      <c r="J153" s="86"/>
      <c r="K153" s="96">
        <v>5.2700000000017653</v>
      </c>
      <c r="L153" s="99" t="s">
        <v>178</v>
      </c>
      <c r="M153" s="100">
        <v>2.0499999999999997E-2</v>
      </c>
      <c r="N153" s="100">
        <v>6.2000000000041891E-3</v>
      </c>
      <c r="O153" s="96">
        <v>1517174.85</v>
      </c>
      <c r="P153" s="98">
        <v>110.18</v>
      </c>
      <c r="Q153" s="86"/>
      <c r="R153" s="96">
        <v>1671.6232661149995</v>
      </c>
      <c r="S153" s="97">
        <v>3.0236520191562256E-3</v>
      </c>
      <c r="T153" s="97">
        <f t="shared" si="2"/>
        <v>1.9022356752761392E-3</v>
      </c>
      <c r="U153" s="97">
        <f>R153/'סכום נכסי הקרן'!$C$42</f>
        <v>2.4636161367579888E-4</v>
      </c>
    </row>
    <row r="154" spans="2:21">
      <c r="B154" s="89" t="s">
        <v>703</v>
      </c>
      <c r="C154" s="86" t="s">
        <v>704</v>
      </c>
      <c r="D154" s="99" t="s">
        <v>134</v>
      </c>
      <c r="E154" s="99" t="s">
        <v>359</v>
      </c>
      <c r="F154" s="86" t="s">
        <v>705</v>
      </c>
      <c r="G154" s="99" t="s">
        <v>420</v>
      </c>
      <c r="H154" s="86" t="s">
        <v>677</v>
      </c>
      <c r="I154" s="86" t="s">
        <v>174</v>
      </c>
      <c r="J154" s="86"/>
      <c r="K154" s="96">
        <v>2.1800020385281824</v>
      </c>
      <c r="L154" s="99" t="s">
        <v>178</v>
      </c>
      <c r="M154" s="100">
        <v>4.9500000000000002E-2</v>
      </c>
      <c r="N154" s="100">
        <v>6.9000781435803356E-3</v>
      </c>
      <c r="O154" s="96">
        <v>2.6094999999999997E-2</v>
      </c>
      <c r="P154" s="98">
        <v>113.58</v>
      </c>
      <c r="Q154" s="86"/>
      <c r="R154" s="96">
        <v>2.9432999999999998E-5</v>
      </c>
      <c r="S154" s="97">
        <v>4.2202708928084711E-11</v>
      </c>
      <c r="T154" s="97">
        <f t="shared" si="2"/>
        <v>3.3493493280052768E-11</v>
      </c>
      <c r="U154" s="97">
        <f>R154/'סכום נכסי הקרן'!$C$42</f>
        <v>4.3377963936647811E-12</v>
      </c>
    </row>
    <row r="155" spans="2:21">
      <c r="B155" s="89" t="s">
        <v>706</v>
      </c>
      <c r="C155" s="86" t="s">
        <v>707</v>
      </c>
      <c r="D155" s="99" t="s">
        <v>134</v>
      </c>
      <c r="E155" s="99" t="s">
        <v>359</v>
      </c>
      <c r="F155" s="86" t="s">
        <v>708</v>
      </c>
      <c r="G155" s="99" t="s">
        <v>205</v>
      </c>
      <c r="H155" s="86" t="s">
        <v>685</v>
      </c>
      <c r="I155" s="86" t="s">
        <v>363</v>
      </c>
      <c r="J155" s="86"/>
      <c r="K155" s="96">
        <v>0.26999999999928781</v>
      </c>
      <c r="L155" s="99" t="s">
        <v>178</v>
      </c>
      <c r="M155" s="100">
        <v>4.5999999999999999E-2</v>
      </c>
      <c r="N155" s="100">
        <v>5.8900000000217216E-2</v>
      </c>
      <c r="O155" s="96">
        <v>107151.34433599998</v>
      </c>
      <c r="P155" s="98">
        <v>104.83</v>
      </c>
      <c r="Q155" s="86"/>
      <c r="R155" s="96">
        <v>112.32675060399998</v>
      </c>
      <c r="S155" s="97">
        <v>4.9967843932538882E-4</v>
      </c>
      <c r="T155" s="97">
        <f t="shared" si="2"/>
        <v>1.278230308335962E-4</v>
      </c>
      <c r="U155" s="97">
        <f>R155/'סכום נכסי הקרן'!$C$42</f>
        <v>1.6554567107740103E-5</v>
      </c>
    </row>
    <row r="156" spans="2:21">
      <c r="B156" s="89" t="s">
        <v>709</v>
      </c>
      <c r="C156" s="86" t="s">
        <v>710</v>
      </c>
      <c r="D156" s="99" t="s">
        <v>134</v>
      </c>
      <c r="E156" s="99" t="s">
        <v>359</v>
      </c>
      <c r="F156" s="86" t="s">
        <v>708</v>
      </c>
      <c r="G156" s="99" t="s">
        <v>205</v>
      </c>
      <c r="H156" s="86" t="s">
        <v>685</v>
      </c>
      <c r="I156" s="86" t="s">
        <v>363</v>
      </c>
      <c r="J156" s="86"/>
      <c r="K156" s="96">
        <v>2.7400000000001699</v>
      </c>
      <c r="L156" s="99" t="s">
        <v>178</v>
      </c>
      <c r="M156" s="100">
        <v>1.9799999999999998E-2</v>
      </c>
      <c r="N156" s="100">
        <v>4.5100000000000841E-2</v>
      </c>
      <c r="O156" s="96">
        <v>3103063.6388949994</v>
      </c>
      <c r="P156" s="98">
        <v>94.75</v>
      </c>
      <c r="Q156" s="86"/>
      <c r="R156" s="96">
        <v>2940.152806525</v>
      </c>
      <c r="S156" s="97">
        <v>4.299575225914177E-3</v>
      </c>
      <c r="T156" s="97">
        <f t="shared" si="2"/>
        <v>3.3457679566362038E-3</v>
      </c>
      <c r="U156" s="97">
        <f>R156/'סכום נכסי הקרן'!$C$42</f>
        <v>4.3331581017794755E-4</v>
      </c>
    </row>
    <row r="157" spans="2:21">
      <c r="B157" s="89" t="s">
        <v>711</v>
      </c>
      <c r="C157" s="86" t="s">
        <v>712</v>
      </c>
      <c r="D157" s="99" t="s">
        <v>134</v>
      </c>
      <c r="E157" s="99" t="s">
        <v>359</v>
      </c>
      <c r="F157" s="86" t="s">
        <v>713</v>
      </c>
      <c r="G157" s="99" t="s">
        <v>681</v>
      </c>
      <c r="H157" s="86" t="s">
        <v>677</v>
      </c>
      <c r="I157" s="86" t="s">
        <v>174</v>
      </c>
      <c r="J157" s="86"/>
      <c r="K157" s="96">
        <v>3.4700280257421632</v>
      </c>
      <c r="L157" s="99" t="s">
        <v>178</v>
      </c>
      <c r="M157" s="100">
        <v>4.3400000000000001E-2</v>
      </c>
      <c r="N157" s="100">
        <v>9.0001556985675728E-3</v>
      </c>
      <c r="O157" s="96">
        <v>3.3377999999999991E-2</v>
      </c>
      <c r="P157" s="98">
        <v>113.14</v>
      </c>
      <c r="Q157" s="96">
        <v>9.0999999999999976E-7</v>
      </c>
      <c r="R157" s="96">
        <v>3.8535999999999992E-5</v>
      </c>
      <c r="S157" s="97">
        <v>2.1702222544389711E-11</v>
      </c>
      <c r="T157" s="97">
        <f t="shared" si="2"/>
        <v>4.3852317366225436E-11</v>
      </c>
      <c r="U157" s="97">
        <f>R157/'סכום נכסי הקרן'!$C$42</f>
        <v>5.6793844265370834E-12</v>
      </c>
    </row>
    <row r="158" spans="2:21">
      <c r="B158" s="89" t="s">
        <v>714</v>
      </c>
      <c r="C158" s="86" t="s">
        <v>715</v>
      </c>
      <c r="D158" s="99" t="s">
        <v>134</v>
      </c>
      <c r="E158" s="99" t="s">
        <v>359</v>
      </c>
      <c r="F158" s="86" t="s">
        <v>716</v>
      </c>
      <c r="G158" s="99" t="s">
        <v>420</v>
      </c>
      <c r="H158" s="86" t="s">
        <v>717</v>
      </c>
      <c r="I158" s="86" t="s">
        <v>174</v>
      </c>
      <c r="J158" s="86"/>
      <c r="K158" s="96">
        <v>3.4999876105756127</v>
      </c>
      <c r="L158" s="99" t="s">
        <v>178</v>
      </c>
      <c r="M158" s="100">
        <v>4.6500000000000007E-2</v>
      </c>
      <c r="N158" s="100">
        <v>1.1799935574993186E-2</v>
      </c>
      <c r="O158" s="96">
        <v>3.4894999999999995E-2</v>
      </c>
      <c r="P158" s="98">
        <v>115.3</v>
      </c>
      <c r="Q158" s="86"/>
      <c r="R158" s="96">
        <v>4.0357E-5</v>
      </c>
      <c r="S158" s="97">
        <v>4.8693732539609442E-11</v>
      </c>
      <c r="T158" s="97">
        <f t="shared" si="2"/>
        <v>4.592453736632656E-11</v>
      </c>
      <c r="U158" s="97">
        <f>R158/'סכום נכסי הקרן'!$C$42</f>
        <v>5.9477609845795393E-12</v>
      </c>
    </row>
    <row r="159" spans="2:21">
      <c r="B159" s="89" t="s">
        <v>718</v>
      </c>
      <c r="C159" s="86" t="s">
        <v>719</v>
      </c>
      <c r="D159" s="99" t="s">
        <v>134</v>
      </c>
      <c r="E159" s="99" t="s">
        <v>359</v>
      </c>
      <c r="F159" s="86" t="s">
        <v>716</v>
      </c>
      <c r="G159" s="99" t="s">
        <v>420</v>
      </c>
      <c r="H159" s="86" t="s">
        <v>717</v>
      </c>
      <c r="I159" s="86" t="s">
        <v>174</v>
      </c>
      <c r="J159" s="86"/>
      <c r="K159" s="96">
        <v>0.25999999999935025</v>
      </c>
      <c r="L159" s="99" t="s">
        <v>178</v>
      </c>
      <c r="M159" s="100">
        <v>5.5999999999999994E-2</v>
      </c>
      <c r="N159" s="100">
        <v>-3.9000000000064981E-3</v>
      </c>
      <c r="O159" s="96">
        <v>280198.07444599993</v>
      </c>
      <c r="P159" s="98">
        <v>109.85</v>
      </c>
      <c r="Q159" s="86"/>
      <c r="R159" s="96">
        <v>307.79759201999991</v>
      </c>
      <c r="S159" s="97">
        <v>4.4259505030327913E-3</v>
      </c>
      <c r="T159" s="97">
        <f t="shared" si="2"/>
        <v>3.5026047565447937E-4</v>
      </c>
      <c r="U159" s="97">
        <f>R159/'סכום נכסי הקרן'!$C$42</f>
        <v>4.5362799736454296E-5</v>
      </c>
    </row>
    <row r="160" spans="2:21">
      <c r="B160" s="89" t="s">
        <v>720</v>
      </c>
      <c r="C160" s="86" t="s">
        <v>721</v>
      </c>
      <c r="D160" s="99" t="s">
        <v>134</v>
      </c>
      <c r="E160" s="99" t="s">
        <v>359</v>
      </c>
      <c r="F160" s="86" t="s">
        <v>722</v>
      </c>
      <c r="G160" s="99" t="s">
        <v>420</v>
      </c>
      <c r="H160" s="86" t="s">
        <v>717</v>
      </c>
      <c r="I160" s="86" t="s">
        <v>174</v>
      </c>
      <c r="J160" s="86"/>
      <c r="K160" s="96">
        <v>0.82000000000073636</v>
      </c>
      <c r="L160" s="99" t="s">
        <v>178</v>
      </c>
      <c r="M160" s="100">
        <v>4.8000000000000001E-2</v>
      </c>
      <c r="N160" s="100">
        <v>0</v>
      </c>
      <c r="O160" s="96">
        <v>461734.87071499997</v>
      </c>
      <c r="P160" s="98">
        <v>105.9</v>
      </c>
      <c r="Q160" s="86"/>
      <c r="R160" s="96">
        <v>488.97725625199996</v>
      </c>
      <c r="S160" s="97">
        <v>3.2953005063902732E-3</v>
      </c>
      <c r="T160" s="97">
        <f t="shared" si="2"/>
        <v>5.5643517298185723E-4</v>
      </c>
      <c r="U160" s="97">
        <f>R160/'סכום נכסי הקרן'!$C$42</f>
        <v>7.2064817679272415E-5</v>
      </c>
    </row>
    <row r="161" spans="2:21">
      <c r="B161" s="89" t="s">
        <v>723</v>
      </c>
      <c r="C161" s="86" t="s">
        <v>724</v>
      </c>
      <c r="D161" s="99" t="s">
        <v>134</v>
      </c>
      <c r="E161" s="99" t="s">
        <v>359</v>
      </c>
      <c r="F161" s="86" t="s">
        <v>725</v>
      </c>
      <c r="G161" s="99" t="s">
        <v>420</v>
      </c>
      <c r="H161" s="86" t="s">
        <v>726</v>
      </c>
      <c r="I161" s="86" t="s">
        <v>363</v>
      </c>
      <c r="J161" s="86"/>
      <c r="K161" s="96">
        <v>0.88999999999775314</v>
      </c>
      <c r="L161" s="99" t="s">
        <v>178</v>
      </c>
      <c r="M161" s="100">
        <v>5.4000000000000006E-2</v>
      </c>
      <c r="N161" s="100">
        <v>2.9999999999955063E-2</v>
      </c>
      <c r="O161" s="96">
        <v>212219.88615699994</v>
      </c>
      <c r="P161" s="98">
        <v>104.86</v>
      </c>
      <c r="Q161" s="86"/>
      <c r="R161" s="96">
        <v>222.53377884999998</v>
      </c>
      <c r="S161" s="97">
        <v>5.8949968376944429E-3</v>
      </c>
      <c r="T161" s="97">
        <f t="shared" si="2"/>
        <v>2.5323390841902707E-4</v>
      </c>
      <c r="U161" s="97">
        <f>R161/'סכום נכסי הקרן'!$C$42</f>
        <v>3.2796732353620966E-5</v>
      </c>
    </row>
    <row r="162" spans="2:21">
      <c r="B162" s="89" t="s">
        <v>727</v>
      </c>
      <c r="C162" s="86" t="s">
        <v>728</v>
      </c>
      <c r="D162" s="99" t="s">
        <v>134</v>
      </c>
      <c r="E162" s="99" t="s">
        <v>359</v>
      </c>
      <c r="F162" s="86" t="s">
        <v>725</v>
      </c>
      <c r="G162" s="99" t="s">
        <v>420</v>
      </c>
      <c r="H162" s="86" t="s">
        <v>726</v>
      </c>
      <c r="I162" s="86" t="s">
        <v>363</v>
      </c>
      <c r="J162" s="86"/>
      <c r="K162" s="96">
        <v>1.9899999999989317</v>
      </c>
      <c r="L162" s="99" t="s">
        <v>178</v>
      </c>
      <c r="M162" s="100">
        <v>2.5000000000000001E-2</v>
      </c>
      <c r="N162" s="100">
        <v>5.0599999999979765E-2</v>
      </c>
      <c r="O162" s="96">
        <v>731790.25715299998</v>
      </c>
      <c r="P162" s="98">
        <v>97.23</v>
      </c>
      <c r="Q162" s="86"/>
      <c r="R162" s="96">
        <v>711.51966752399994</v>
      </c>
      <c r="S162" s="97">
        <v>1.8787941779326498E-3</v>
      </c>
      <c r="T162" s="97">
        <f t="shared" si="2"/>
        <v>8.09678904727363E-4</v>
      </c>
      <c r="U162" s="97">
        <f>R162/'סכום נכסי הקרן'!$C$42</f>
        <v>1.0486282226776649E-4</v>
      </c>
    </row>
    <row r="163" spans="2:21">
      <c r="B163" s="89" t="s">
        <v>729</v>
      </c>
      <c r="C163" s="86" t="s">
        <v>730</v>
      </c>
      <c r="D163" s="99" t="s">
        <v>134</v>
      </c>
      <c r="E163" s="99" t="s">
        <v>359</v>
      </c>
      <c r="F163" s="86" t="s">
        <v>731</v>
      </c>
      <c r="G163" s="99" t="s">
        <v>420</v>
      </c>
      <c r="H163" s="86" t="s">
        <v>732</v>
      </c>
      <c r="I163" s="86" t="s">
        <v>363</v>
      </c>
      <c r="J163" s="86"/>
      <c r="K163" s="96">
        <v>0.9899866911718106</v>
      </c>
      <c r="L163" s="99" t="s">
        <v>178</v>
      </c>
      <c r="M163" s="100">
        <v>0.05</v>
      </c>
      <c r="N163" s="100">
        <v>1.5899613410228785E-2</v>
      </c>
      <c r="O163" s="96">
        <v>1.5171999999999996E-2</v>
      </c>
      <c r="P163" s="98">
        <v>104.08</v>
      </c>
      <c r="Q163" s="96"/>
      <c r="R163" s="96">
        <v>1.5778999999999999E-5</v>
      </c>
      <c r="S163" s="97">
        <v>2.6215356597187268E-10</v>
      </c>
      <c r="T163" s="97">
        <f t="shared" si="2"/>
        <v>1.795582612937698E-11</v>
      </c>
      <c r="U163" s="97">
        <f>R163/'סכום נכסי הקרן'!$C$42</f>
        <v>2.3254880336913185E-12</v>
      </c>
    </row>
    <row r="164" spans="2:21">
      <c r="B164" s="89" t="s">
        <v>733</v>
      </c>
      <c r="C164" s="86" t="s">
        <v>734</v>
      </c>
      <c r="D164" s="99" t="s">
        <v>134</v>
      </c>
      <c r="E164" s="99" t="s">
        <v>359</v>
      </c>
      <c r="F164" s="86" t="s">
        <v>735</v>
      </c>
      <c r="G164" s="99" t="s">
        <v>736</v>
      </c>
      <c r="H164" s="86" t="s">
        <v>737</v>
      </c>
      <c r="I164" s="86" t="s">
        <v>363</v>
      </c>
      <c r="J164" s="86"/>
      <c r="K164" s="96">
        <v>0.9400000000013512</v>
      </c>
      <c r="L164" s="99" t="s">
        <v>178</v>
      </c>
      <c r="M164" s="100">
        <v>4.9000000000000002E-2</v>
      </c>
      <c r="N164" s="100">
        <v>0</v>
      </c>
      <c r="O164" s="96">
        <v>1137505.0413849999</v>
      </c>
      <c r="P164" s="98">
        <v>20.82</v>
      </c>
      <c r="Q164" s="86"/>
      <c r="R164" s="96">
        <v>236.82849742199997</v>
      </c>
      <c r="S164" s="97">
        <v>1.5681533475969721E-3</v>
      </c>
      <c r="T164" s="97">
        <f t="shared" si="2"/>
        <v>2.6950068586038633E-4</v>
      </c>
      <c r="U164" s="97">
        <f>R164/'סכום נכסי הקרן'!$C$42</f>
        <v>3.4903468964570391E-5</v>
      </c>
    </row>
    <row r="165" spans="2:21">
      <c r="B165" s="85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96"/>
      <c r="P165" s="98"/>
      <c r="Q165" s="86"/>
      <c r="R165" s="86"/>
      <c r="S165" s="86"/>
      <c r="T165" s="97"/>
      <c r="U165" s="86"/>
    </row>
    <row r="166" spans="2:21">
      <c r="B166" s="104" t="s">
        <v>50</v>
      </c>
      <c r="C166" s="84"/>
      <c r="D166" s="84"/>
      <c r="E166" s="84"/>
      <c r="F166" s="84"/>
      <c r="G166" s="84"/>
      <c r="H166" s="84"/>
      <c r="I166" s="84"/>
      <c r="J166" s="84"/>
      <c r="K166" s="93">
        <v>4.2817117837182828</v>
      </c>
      <c r="L166" s="84"/>
      <c r="M166" s="84"/>
      <c r="N166" s="106">
        <v>1.8772601762748226E-2</v>
      </c>
      <c r="O166" s="93"/>
      <c r="P166" s="95"/>
      <c r="Q166" s="93">
        <f>SUM(Q167:Q251)</f>
        <v>429.65924350299986</v>
      </c>
      <c r="R166" s="93">
        <v>126359.38241827098</v>
      </c>
      <c r="S166" s="84"/>
      <c r="T166" s="94">
        <f t="shared" ref="T166:T229" si="3">R166/$R$11</f>
        <v>0.14379156477076674</v>
      </c>
      <c r="U166" s="94">
        <f>R166/'סכום נכסי הקרן'!$C$42</f>
        <v>1.8622677720914783E-2</v>
      </c>
    </row>
    <row r="167" spans="2:21">
      <c r="B167" s="89" t="s">
        <v>738</v>
      </c>
      <c r="C167" s="86" t="s">
        <v>739</v>
      </c>
      <c r="D167" s="99" t="s">
        <v>134</v>
      </c>
      <c r="E167" s="99" t="s">
        <v>359</v>
      </c>
      <c r="F167" s="86" t="s">
        <v>366</v>
      </c>
      <c r="G167" s="99" t="s">
        <v>367</v>
      </c>
      <c r="H167" s="86" t="s">
        <v>368</v>
      </c>
      <c r="I167" s="86" t="s">
        <v>174</v>
      </c>
      <c r="J167" s="86"/>
      <c r="K167" s="96">
        <v>0.79000000000058146</v>
      </c>
      <c r="L167" s="99" t="s">
        <v>178</v>
      </c>
      <c r="M167" s="100">
        <v>1.95E-2</v>
      </c>
      <c r="N167" s="100">
        <v>3.9999999999981526E-3</v>
      </c>
      <c r="O167" s="96">
        <v>1055964.7055809998</v>
      </c>
      <c r="P167" s="98">
        <v>102.6</v>
      </c>
      <c r="Q167" s="86"/>
      <c r="R167" s="96">
        <v>1083.4197880029999</v>
      </c>
      <c r="S167" s="97">
        <v>2.3123303159100243E-3</v>
      </c>
      <c r="T167" s="97">
        <f t="shared" si="3"/>
        <v>1.232885312029174E-3</v>
      </c>
      <c r="U167" s="97">
        <f>R167/'סכום נכסי הקרן'!$C$42</f>
        <v>1.5967296739117571E-4</v>
      </c>
    </row>
    <row r="168" spans="2:21">
      <c r="B168" s="89" t="s">
        <v>740</v>
      </c>
      <c r="C168" s="86" t="s">
        <v>741</v>
      </c>
      <c r="D168" s="99" t="s">
        <v>134</v>
      </c>
      <c r="E168" s="99" t="s">
        <v>359</v>
      </c>
      <c r="F168" s="86" t="s">
        <v>414</v>
      </c>
      <c r="G168" s="99" t="s">
        <v>367</v>
      </c>
      <c r="H168" s="86" t="s">
        <v>368</v>
      </c>
      <c r="I168" s="86" t="s">
        <v>174</v>
      </c>
      <c r="J168" s="86"/>
      <c r="K168" s="96">
        <v>2.6200000000008026</v>
      </c>
      <c r="L168" s="99" t="s">
        <v>178</v>
      </c>
      <c r="M168" s="100">
        <v>1.8700000000000001E-2</v>
      </c>
      <c r="N168" s="100">
        <v>6.5000000000006268E-3</v>
      </c>
      <c r="O168" s="96">
        <v>1524131.1266399997</v>
      </c>
      <c r="P168" s="98">
        <v>104.65</v>
      </c>
      <c r="Q168" s="86"/>
      <c r="R168" s="96">
        <v>1595.0032326059998</v>
      </c>
      <c r="S168" s="97">
        <v>2.1025398353428054E-3</v>
      </c>
      <c r="T168" s="97">
        <f t="shared" si="3"/>
        <v>1.8150453590511163E-3</v>
      </c>
      <c r="U168" s="97">
        <f>R168/'סכום נכסי הקרן'!$C$42</f>
        <v>2.3506945504304604E-4</v>
      </c>
    </row>
    <row r="169" spans="2:21">
      <c r="B169" s="89" t="s">
        <v>742</v>
      </c>
      <c r="C169" s="86" t="s">
        <v>743</v>
      </c>
      <c r="D169" s="99" t="s">
        <v>134</v>
      </c>
      <c r="E169" s="99" t="s">
        <v>359</v>
      </c>
      <c r="F169" s="86" t="s">
        <v>414</v>
      </c>
      <c r="G169" s="99" t="s">
        <v>367</v>
      </c>
      <c r="H169" s="86" t="s">
        <v>368</v>
      </c>
      <c r="I169" s="86" t="s">
        <v>174</v>
      </c>
      <c r="J169" s="86"/>
      <c r="K169" s="96">
        <v>5.3200000000009107</v>
      </c>
      <c r="L169" s="99" t="s">
        <v>178</v>
      </c>
      <c r="M169" s="100">
        <v>2.6800000000000001E-2</v>
      </c>
      <c r="N169" s="100">
        <v>9.599999999999843E-3</v>
      </c>
      <c r="O169" s="96">
        <v>2283500.8477999996</v>
      </c>
      <c r="P169" s="98">
        <v>111.41</v>
      </c>
      <c r="Q169" s="86"/>
      <c r="R169" s="96">
        <v>2544.0483037239997</v>
      </c>
      <c r="S169" s="97">
        <v>2.9712733828133331E-3</v>
      </c>
      <c r="T169" s="97">
        <f t="shared" si="3"/>
        <v>2.8950179990116344E-3</v>
      </c>
      <c r="U169" s="97">
        <f>R169/'סכום נכסי הקרן'!$C$42</f>
        <v>3.7493845538011654E-4</v>
      </c>
    </row>
    <row r="170" spans="2:21">
      <c r="B170" s="89" t="s">
        <v>744</v>
      </c>
      <c r="C170" s="86" t="s">
        <v>745</v>
      </c>
      <c r="D170" s="99" t="s">
        <v>134</v>
      </c>
      <c r="E170" s="99" t="s">
        <v>359</v>
      </c>
      <c r="F170" s="86" t="s">
        <v>378</v>
      </c>
      <c r="G170" s="99" t="s">
        <v>367</v>
      </c>
      <c r="H170" s="86" t="s">
        <v>368</v>
      </c>
      <c r="I170" s="86" t="s">
        <v>174</v>
      </c>
      <c r="J170" s="86"/>
      <c r="K170" s="96">
        <v>5.3100000000001666</v>
      </c>
      <c r="L170" s="99" t="s">
        <v>178</v>
      </c>
      <c r="M170" s="100">
        <v>2.98E-2</v>
      </c>
      <c r="N170" s="100">
        <v>1.0500000000001087E-2</v>
      </c>
      <c r="O170" s="96">
        <v>2472205.6939679994</v>
      </c>
      <c r="P170" s="98">
        <v>111.51</v>
      </c>
      <c r="Q170" s="86"/>
      <c r="R170" s="96">
        <v>2756.7564867340002</v>
      </c>
      <c r="S170" s="97">
        <v>9.7250108038870033E-4</v>
      </c>
      <c r="T170" s="97">
        <f t="shared" si="3"/>
        <v>3.1370708002299162E-3</v>
      </c>
      <c r="U170" s="97">
        <f>R170/'סכום נכסי הקרן'!$C$42</f>
        <v>4.0628710448702946E-4</v>
      </c>
    </row>
    <row r="171" spans="2:21">
      <c r="B171" s="89" t="s">
        <v>746</v>
      </c>
      <c r="C171" s="86" t="s">
        <v>747</v>
      </c>
      <c r="D171" s="99" t="s">
        <v>134</v>
      </c>
      <c r="E171" s="99" t="s">
        <v>359</v>
      </c>
      <c r="F171" s="86" t="s">
        <v>378</v>
      </c>
      <c r="G171" s="99" t="s">
        <v>367</v>
      </c>
      <c r="H171" s="86" t="s">
        <v>368</v>
      </c>
      <c r="I171" s="86" t="s">
        <v>174</v>
      </c>
      <c r="J171" s="86"/>
      <c r="K171" s="96">
        <v>2.6300000000001305</v>
      </c>
      <c r="L171" s="99" t="s">
        <v>178</v>
      </c>
      <c r="M171" s="100">
        <v>2.4700000000000003E-2</v>
      </c>
      <c r="N171" s="100">
        <v>7.3000000000003496E-3</v>
      </c>
      <c r="O171" s="96">
        <v>2979393.4423269997</v>
      </c>
      <c r="P171" s="98">
        <v>105.38</v>
      </c>
      <c r="Q171" s="86"/>
      <c r="R171" s="96">
        <v>3139.6846993929994</v>
      </c>
      <c r="S171" s="97">
        <v>8.9438238798491838E-4</v>
      </c>
      <c r="T171" s="97">
        <f t="shared" si="3"/>
        <v>3.5728267040602024E-3</v>
      </c>
      <c r="U171" s="97">
        <f>R171/'סכום נכסי הקרן'!$C$42</f>
        <v>4.6272255516839757E-4</v>
      </c>
    </row>
    <row r="172" spans="2:21">
      <c r="B172" s="89" t="s">
        <v>748</v>
      </c>
      <c r="C172" s="86" t="s">
        <v>749</v>
      </c>
      <c r="D172" s="99" t="s">
        <v>134</v>
      </c>
      <c r="E172" s="99" t="s">
        <v>359</v>
      </c>
      <c r="F172" s="86" t="s">
        <v>750</v>
      </c>
      <c r="G172" s="99" t="s">
        <v>367</v>
      </c>
      <c r="H172" s="86" t="s">
        <v>362</v>
      </c>
      <c r="I172" s="86" t="s">
        <v>363</v>
      </c>
      <c r="J172" s="86"/>
      <c r="K172" s="96">
        <v>2.4499999999994282</v>
      </c>
      <c r="L172" s="99" t="s">
        <v>178</v>
      </c>
      <c r="M172" s="100">
        <v>2.07E-2</v>
      </c>
      <c r="N172" s="100">
        <v>6.7999999999966724E-3</v>
      </c>
      <c r="O172" s="96">
        <v>920452.66221099987</v>
      </c>
      <c r="P172" s="98">
        <v>104.45</v>
      </c>
      <c r="Q172" s="86"/>
      <c r="R172" s="96">
        <v>961.41277669899978</v>
      </c>
      <c r="S172" s="97">
        <v>3.6315070136903604E-3</v>
      </c>
      <c r="T172" s="97">
        <f t="shared" si="3"/>
        <v>1.0940465591589314E-3</v>
      </c>
      <c r="U172" s="97">
        <f>R172/'סכום נכסי הקרן'!$C$42</f>
        <v>1.4169173633636276E-4</v>
      </c>
    </row>
    <row r="173" spans="2:21">
      <c r="B173" s="89" t="s">
        <v>751</v>
      </c>
      <c r="C173" s="86" t="s">
        <v>752</v>
      </c>
      <c r="D173" s="99" t="s">
        <v>134</v>
      </c>
      <c r="E173" s="99" t="s">
        <v>359</v>
      </c>
      <c r="F173" s="86" t="s">
        <v>753</v>
      </c>
      <c r="G173" s="99" t="s">
        <v>420</v>
      </c>
      <c r="H173" s="86" t="s">
        <v>368</v>
      </c>
      <c r="I173" s="86" t="s">
        <v>174</v>
      </c>
      <c r="J173" s="86"/>
      <c r="K173" s="96">
        <v>4.3799999999996615</v>
      </c>
      <c r="L173" s="99" t="s">
        <v>178</v>
      </c>
      <c r="M173" s="100">
        <v>1.44E-2</v>
      </c>
      <c r="N173" s="100">
        <v>8.0000000000000002E-3</v>
      </c>
      <c r="O173" s="96">
        <v>2299466.6406483725</v>
      </c>
      <c r="P173" s="98">
        <v>102.79</v>
      </c>
      <c r="Q173" s="96"/>
      <c r="R173" s="96">
        <v>2363.6217598099997</v>
      </c>
      <c r="S173" s="97">
        <v>2.7052548713505874E-3</v>
      </c>
      <c r="T173" s="97">
        <f t="shared" si="3"/>
        <v>2.6897003203473222E-3</v>
      </c>
      <c r="U173" s="97">
        <f>R173/'סכום נכסי הקרן'!$C$42</f>
        <v>3.4834743130810386E-4</v>
      </c>
    </row>
    <row r="174" spans="2:21">
      <c r="B174" s="89" t="s">
        <v>754</v>
      </c>
      <c r="C174" s="86" t="s">
        <v>755</v>
      </c>
      <c r="D174" s="99" t="s">
        <v>134</v>
      </c>
      <c r="E174" s="99" t="s">
        <v>359</v>
      </c>
      <c r="F174" s="86" t="s">
        <v>756</v>
      </c>
      <c r="G174" s="99" t="s">
        <v>757</v>
      </c>
      <c r="H174" s="86" t="s">
        <v>409</v>
      </c>
      <c r="I174" s="86" t="s">
        <v>174</v>
      </c>
      <c r="J174" s="86"/>
      <c r="K174" s="96">
        <v>0.74999999999882538</v>
      </c>
      <c r="L174" s="99" t="s">
        <v>178</v>
      </c>
      <c r="M174" s="100">
        <v>4.8399999999999999E-2</v>
      </c>
      <c r="N174" s="100">
        <v>2.7999999999812064E-3</v>
      </c>
      <c r="O174" s="96">
        <v>203438.80644099996</v>
      </c>
      <c r="P174" s="98">
        <v>104.62</v>
      </c>
      <c r="Q174" s="86"/>
      <c r="R174" s="96">
        <v>212.83768855499997</v>
      </c>
      <c r="S174" s="97">
        <v>9.6875622114761886E-4</v>
      </c>
      <c r="T174" s="97">
        <f t="shared" si="3"/>
        <v>2.4220017298130862E-4</v>
      </c>
      <c r="U174" s="97">
        <f>R174/'סכום נכסי הקרן'!$C$42</f>
        <v>3.1367735461890627E-5</v>
      </c>
    </row>
    <row r="175" spans="2:21">
      <c r="B175" s="89" t="s">
        <v>758</v>
      </c>
      <c r="C175" s="86" t="s">
        <v>759</v>
      </c>
      <c r="D175" s="99" t="s">
        <v>134</v>
      </c>
      <c r="E175" s="99" t="s">
        <v>359</v>
      </c>
      <c r="F175" s="86" t="s">
        <v>414</v>
      </c>
      <c r="G175" s="99" t="s">
        <v>367</v>
      </c>
      <c r="H175" s="86" t="s">
        <v>409</v>
      </c>
      <c r="I175" s="86" t="s">
        <v>174</v>
      </c>
      <c r="J175" s="86"/>
      <c r="K175" s="96">
        <v>1.6300000000003163</v>
      </c>
      <c r="L175" s="99" t="s">
        <v>178</v>
      </c>
      <c r="M175" s="100">
        <v>6.4000000000000001E-2</v>
      </c>
      <c r="N175" s="100">
        <v>5.9000000000057722E-3</v>
      </c>
      <c r="O175" s="96">
        <v>961237.28074399976</v>
      </c>
      <c r="P175" s="98">
        <v>111.72</v>
      </c>
      <c r="Q175" s="86"/>
      <c r="R175" s="96">
        <v>1073.894254282</v>
      </c>
      <c r="S175" s="97">
        <v>3.9384962867795876E-3</v>
      </c>
      <c r="T175" s="97">
        <f t="shared" si="3"/>
        <v>1.2220456626671236E-3</v>
      </c>
      <c r="U175" s="97">
        <f>R175/'סכום נכסי הקרן'!$C$42</f>
        <v>1.5826910690047868E-4</v>
      </c>
    </row>
    <row r="176" spans="2:21">
      <c r="B176" s="89" t="s">
        <v>760</v>
      </c>
      <c r="C176" s="86" t="s">
        <v>761</v>
      </c>
      <c r="D176" s="99" t="s">
        <v>134</v>
      </c>
      <c r="E176" s="99" t="s">
        <v>359</v>
      </c>
      <c r="F176" s="86" t="s">
        <v>428</v>
      </c>
      <c r="G176" s="99" t="s">
        <v>420</v>
      </c>
      <c r="H176" s="86" t="s">
        <v>409</v>
      </c>
      <c r="I176" s="86" t="s">
        <v>174</v>
      </c>
      <c r="J176" s="86"/>
      <c r="K176" s="96">
        <v>3.6599999999998061</v>
      </c>
      <c r="L176" s="99" t="s">
        <v>178</v>
      </c>
      <c r="M176" s="100">
        <v>1.6299999999999999E-2</v>
      </c>
      <c r="N176" s="100">
        <v>7.8000000000006502E-3</v>
      </c>
      <c r="O176" s="96">
        <v>2379672.4881109996</v>
      </c>
      <c r="P176" s="98">
        <v>103.55</v>
      </c>
      <c r="Q176" s="86"/>
      <c r="R176" s="96">
        <v>2464.1508613779997</v>
      </c>
      <c r="S176" s="97">
        <v>4.3659309392831908E-3</v>
      </c>
      <c r="T176" s="97">
        <f t="shared" si="3"/>
        <v>2.8040981319131684E-3</v>
      </c>
      <c r="U176" s="97">
        <f>R176/'סכום נכסי הקרן'!$C$42</f>
        <v>3.6316327659196993E-4</v>
      </c>
    </row>
    <row r="177" spans="2:21">
      <c r="B177" s="89" t="s">
        <v>762</v>
      </c>
      <c r="C177" s="86" t="s">
        <v>763</v>
      </c>
      <c r="D177" s="99" t="s">
        <v>134</v>
      </c>
      <c r="E177" s="99" t="s">
        <v>359</v>
      </c>
      <c r="F177" s="86" t="s">
        <v>398</v>
      </c>
      <c r="G177" s="99" t="s">
        <v>367</v>
      </c>
      <c r="H177" s="86" t="s">
        <v>409</v>
      </c>
      <c r="I177" s="86" t="s">
        <v>174</v>
      </c>
      <c r="J177" s="86"/>
      <c r="K177" s="96">
        <v>0.99000000000018429</v>
      </c>
      <c r="L177" s="99" t="s">
        <v>178</v>
      </c>
      <c r="M177" s="100">
        <v>6.0999999999999999E-2</v>
      </c>
      <c r="N177" s="100">
        <v>3.1000000000023157E-3</v>
      </c>
      <c r="O177" s="96">
        <v>1547458.7576909999</v>
      </c>
      <c r="P177" s="98">
        <v>108.82</v>
      </c>
      <c r="Q177" s="86"/>
      <c r="R177" s="96">
        <v>1683.9446204309997</v>
      </c>
      <c r="S177" s="97">
        <v>2.2583917033438278E-3</v>
      </c>
      <c r="T177" s="97">
        <f t="shared" si="3"/>
        <v>1.9162568487203718E-3</v>
      </c>
      <c r="U177" s="97">
        <f>R177/'סכום נכסי הקרן'!$C$42</f>
        <v>2.4817751848730336E-4</v>
      </c>
    </row>
    <row r="178" spans="2:21">
      <c r="B178" s="89" t="s">
        <v>764</v>
      </c>
      <c r="C178" s="86" t="s">
        <v>765</v>
      </c>
      <c r="D178" s="99" t="s">
        <v>134</v>
      </c>
      <c r="E178" s="99" t="s">
        <v>359</v>
      </c>
      <c r="F178" s="86" t="s">
        <v>766</v>
      </c>
      <c r="G178" s="99" t="s">
        <v>767</v>
      </c>
      <c r="H178" s="86" t="s">
        <v>409</v>
      </c>
      <c r="I178" s="86" t="s">
        <v>174</v>
      </c>
      <c r="J178" s="86"/>
      <c r="K178" s="96">
        <v>5.129999999999538</v>
      </c>
      <c r="L178" s="99" t="s">
        <v>178</v>
      </c>
      <c r="M178" s="100">
        <v>2.6099999999999998E-2</v>
      </c>
      <c r="N178" s="100">
        <v>9.3999999999988711E-3</v>
      </c>
      <c r="O178" s="96">
        <v>1944136.2543029997</v>
      </c>
      <c r="P178" s="98">
        <v>109.49</v>
      </c>
      <c r="Q178" s="86"/>
      <c r="R178" s="96">
        <v>2128.6347849460003</v>
      </c>
      <c r="S178" s="97">
        <v>3.2235078298939496E-3</v>
      </c>
      <c r="T178" s="97">
        <f t="shared" si="3"/>
        <v>2.4222952082789875E-3</v>
      </c>
      <c r="U178" s="97">
        <f>R178/'סכום נכסי הקרן'!$C$42</f>
        <v>3.137153634888787E-4</v>
      </c>
    </row>
    <row r="179" spans="2:21">
      <c r="B179" s="89" t="s">
        <v>768</v>
      </c>
      <c r="C179" s="86" t="s">
        <v>769</v>
      </c>
      <c r="D179" s="99" t="s">
        <v>134</v>
      </c>
      <c r="E179" s="99" t="s">
        <v>359</v>
      </c>
      <c r="F179" s="86" t="s">
        <v>459</v>
      </c>
      <c r="G179" s="99" t="s">
        <v>420</v>
      </c>
      <c r="H179" s="86" t="s">
        <v>460</v>
      </c>
      <c r="I179" s="86" t="s">
        <v>174</v>
      </c>
      <c r="J179" s="86"/>
      <c r="K179" s="96">
        <v>3.8999999999995358</v>
      </c>
      <c r="L179" s="99" t="s">
        <v>178</v>
      </c>
      <c r="M179" s="100">
        <v>3.39E-2</v>
      </c>
      <c r="N179" s="100">
        <v>1.1099999999997367E-2</v>
      </c>
      <c r="O179" s="96">
        <v>2888172.2699949997</v>
      </c>
      <c r="P179" s="98">
        <v>111.66</v>
      </c>
      <c r="Q179" s="86"/>
      <c r="R179" s="96">
        <v>3224.933156834999</v>
      </c>
      <c r="S179" s="97">
        <v>2.6613877055783244E-3</v>
      </c>
      <c r="T179" s="97">
        <f t="shared" si="3"/>
        <v>3.6698357971349307E-3</v>
      </c>
      <c r="U179" s="97">
        <f>R179/'סכום נכסי הקרן'!$C$42</f>
        <v>4.7528635944446156E-4</v>
      </c>
    </row>
    <row r="180" spans="2:21">
      <c r="B180" s="89" t="s">
        <v>770</v>
      </c>
      <c r="C180" s="86" t="s">
        <v>771</v>
      </c>
      <c r="D180" s="99" t="s">
        <v>134</v>
      </c>
      <c r="E180" s="99" t="s">
        <v>359</v>
      </c>
      <c r="F180" s="86" t="s">
        <v>373</v>
      </c>
      <c r="G180" s="99" t="s">
        <v>367</v>
      </c>
      <c r="H180" s="86" t="s">
        <v>460</v>
      </c>
      <c r="I180" s="86" t="s">
        <v>174</v>
      </c>
      <c r="J180" s="86"/>
      <c r="K180" s="96">
        <v>1.3399999999998609</v>
      </c>
      <c r="L180" s="99" t="s">
        <v>178</v>
      </c>
      <c r="M180" s="100">
        <v>1.67E-2</v>
      </c>
      <c r="N180" s="100">
        <v>7.4999999999987585E-3</v>
      </c>
      <c r="O180" s="96">
        <v>3972139.0173529997</v>
      </c>
      <c r="P180" s="98">
        <v>101.39</v>
      </c>
      <c r="Q180" s="86"/>
      <c r="R180" s="96">
        <v>4027.3518848339995</v>
      </c>
      <c r="S180" s="97">
        <v>4.9029965314945235E-3</v>
      </c>
      <c r="T180" s="97">
        <f t="shared" si="3"/>
        <v>4.5829539391531761E-3</v>
      </c>
      <c r="U180" s="97">
        <f>R180/'סכום נכסי הקרן'!$C$42</f>
        <v>5.9354576434790822E-4</v>
      </c>
    </row>
    <row r="181" spans="2:21">
      <c r="B181" s="89" t="s">
        <v>772</v>
      </c>
      <c r="C181" s="86" t="s">
        <v>773</v>
      </c>
      <c r="D181" s="99" t="s">
        <v>134</v>
      </c>
      <c r="E181" s="99" t="s">
        <v>359</v>
      </c>
      <c r="F181" s="86" t="s">
        <v>476</v>
      </c>
      <c r="G181" s="99" t="s">
        <v>420</v>
      </c>
      <c r="H181" s="86" t="s">
        <v>454</v>
      </c>
      <c r="I181" s="86" t="s">
        <v>363</v>
      </c>
      <c r="J181" s="86"/>
      <c r="K181" s="96">
        <v>6.819999999999955</v>
      </c>
      <c r="L181" s="99" t="s">
        <v>178</v>
      </c>
      <c r="M181" s="100">
        <v>2.5499999999999998E-2</v>
      </c>
      <c r="N181" s="100">
        <v>1.7899999999999753E-2</v>
      </c>
      <c r="O181" s="96">
        <v>6150753.4592439989</v>
      </c>
      <c r="P181" s="98">
        <v>105.9</v>
      </c>
      <c r="Q181" s="86"/>
      <c r="R181" s="96">
        <v>6513.6481183040005</v>
      </c>
      <c r="S181" s="97">
        <v>7.3657342740407264E-3</v>
      </c>
      <c r="T181" s="97">
        <f t="shared" si="3"/>
        <v>7.412252555942086E-3</v>
      </c>
      <c r="U181" s="97">
        <f>R181/'סכום נכסי הקרן'!$C$42</f>
        <v>9.5997279642511739E-4</v>
      </c>
    </row>
    <row r="182" spans="2:21">
      <c r="B182" s="89" t="s">
        <v>774</v>
      </c>
      <c r="C182" s="86" t="s">
        <v>775</v>
      </c>
      <c r="D182" s="99" t="s">
        <v>134</v>
      </c>
      <c r="E182" s="99" t="s">
        <v>359</v>
      </c>
      <c r="F182" s="86" t="s">
        <v>776</v>
      </c>
      <c r="G182" s="99" t="s">
        <v>420</v>
      </c>
      <c r="H182" s="86" t="s">
        <v>454</v>
      </c>
      <c r="I182" s="86" t="s">
        <v>363</v>
      </c>
      <c r="J182" s="86"/>
      <c r="K182" s="96">
        <v>4.1599999761811759</v>
      </c>
      <c r="L182" s="99" t="s">
        <v>178</v>
      </c>
      <c r="M182" s="100">
        <v>3.15E-2</v>
      </c>
      <c r="N182" s="100">
        <v>3.439999984120784E-2</v>
      </c>
      <c r="O182" s="96">
        <v>2.3363999999999999E-2</v>
      </c>
      <c r="P182" s="98">
        <v>99.21</v>
      </c>
      <c r="Q182" s="86"/>
      <c r="R182" s="96">
        <v>1.5114095999999997E-2</v>
      </c>
      <c r="S182" s="97">
        <v>1.0008009105900427E-10</v>
      </c>
      <c r="T182" s="97">
        <f t="shared" si="3"/>
        <v>1.7199193857577289E-8</v>
      </c>
      <c r="U182" s="97">
        <f>R182/'סכום נכסי הקרן'!$C$42</f>
        <v>2.227495366503696E-9</v>
      </c>
    </row>
    <row r="183" spans="2:21">
      <c r="B183" s="89" t="s">
        <v>777</v>
      </c>
      <c r="C183" s="86" t="s">
        <v>778</v>
      </c>
      <c r="D183" s="99" t="s">
        <v>134</v>
      </c>
      <c r="E183" s="99" t="s">
        <v>359</v>
      </c>
      <c r="F183" s="86" t="s">
        <v>479</v>
      </c>
      <c r="G183" s="99" t="s">
        <v>367</v>
      </c>
      <c r="H183" s="86" t="s">
        <v>454</v>
      </c>
      <c r="I183" s="86" t="s">
        <v>363</v>
      </c>
      <c r="J183" s="86"/>
      <c r="K183" s="96">
        <v>0.50999999999952672</v>
      </c>
      <c r="L183" s="99" t="s">
        <v>178</v>
      </c>
      <c r="M183" s="100">
        <v>1.2E-2</v>
      </c>
      <c r="N183" s="100">
        <v>3.500000000005713E-3</v>
      </c>
      <c r="O183" s="96">
        <v>608297.48668799992</v>
      </c>
      <c r="P183" s="98">
        <v>100.42</v>
      </c>
      <c r="Q183" s="96">
        <v>1.8399174819999999</v>
      </c>
      <c r="R183" s="96">
        <v>612.69225347899987</v>
      </c>
      <c r="S183" s="97">
        <v>2.0276582889599999E-3</v>
      </c>
      <c r="T183" s="97">
        <f t="shared" si="3"/>
        <v>6.9721754067336912E-4</v>
      </c>
      <c r="U183" s="97">
        <f>R183/'סכום נכסי הקרן'!$C$42</f>
        <v>9.0297769427769971E-5</v>
      </c>
    </row>
    <row r="184" spans="2:21">
      <c r="B184" s="89" t="s">
        <v>779</v>
      </c>
      <c r="C184" s="86" t="s">
        <v>780</v>
      </c>
      <c r="D184" s="99" t="s">
        <v>134</v>
      </c>
      <c r="E184" s="99" t="s">
        <v>359</v>
      </c>
      <c r="F184" s="86" t="s">
        <v>490</v>
      </c>
      <c r="G184" s="99" t="s">
        <v>491</v>
      </c>
      <c r="H184" s="86" t="s">
        <v>460</v>
      </c>
      <c r="I184" s="86" t="s">
        <v>174</v>
      </c>
      <c r="J184" s="86"/>
      <c r="K184" s="96">
        <v>2.7400000000001405</v>
      </c>
      <c r="L184" s="99" t="s">
        <v>178</v>
      </c>
      <c r="M184" s="100">
        <v>4.8000000000000001E-2</v>
      </c>
      <c r="N184" s="100">
        <v>7.0999999999994505E-3</v>
      </c>
      <c r="O184" s="96">
        <v>4618380.7483449988</v>
      </c>
      <c r="P184" s="98">
        <v>114.04</v>
      </c>
      <c r="Q184" s="86"/>
      <c r="R184" s="96">
        <v>5266.8015592989987</v>
      </c>
      <c r="S184" s="97">
        <v>2.2462371291076676E-3</v>
      </c>
      <c r="T184" s="97">
        <f t="shared" si="3"/>
        <v>5.9933945786617903E-3</v>
      </c>
      <c r="U184" s="97">
        <f>R184/'סכום נכסי הקרן'!$C$42</f>
        <v>7.7621420888374418E-4</v>
      </c>
    </row>
    <row r="185" spans="2:21">
      <c r="B185" s="89" t="s">
        <v>781</v>
      </c>
      <c r="C185" s="86" t="s">
        <v>782</v>
      </c>
      <c r="D185" s="99" t="s">
        <v>134</v>
      </c>
      <c r="E185" s="99" t="s">
        <v>359</v>
      </c>
      <c r="F185" s="86" t="s">
        <v>490</v>
      </c>
      <c r="G185" s="99" t="s">
        <v>491</v>
      </c>
      <c r="H185" s="86" t="s">
        <v>460</v>
      </c>
      <c r="I185" s="86" t="s">
        <v>174</v>
      </c>
      <c r="J185" s="86"/>
      <c r="K185" s="96">
        <v>1.3900000000009773</v>
      </c>
      <c r="L185" s="99" t="s">
        <v>178</v>
      </c>
      <c r="M185" s="100">
        <v>4.4999999999999998E-2</v>
      </c>
      <c r="N185" s="100">
        <v>5.4999999999887188E-3</v>
      </c>
      <c r="O185" s="96">
        <v>125523.94671099998</v>
      </c>
      <c r="P185" s="98">
        <v>105.94</v>
      </c>
      <c r="Q185" s="86"/>
      <c r="R185" s="96">
        <v>132.980069133</v>
      </c>
      <c r="S185" s="97">
        <v>2.0902959945745932E-4</v>
      </c>
      <c r="T185" s="97">
        <f t="shared" si="3"/>
        <v>1.5132562266459716E-4</v>
      </c>
      <c r="U185" s="97">
        <f>R185/'סכום נכסי הקרן'!$C$42</f>
        <v>1.9598425723318066E-5</v>
      </c>
    </row>
    <row r="186" spans="2:21">
      <c r="B186" s="89" t="s">
        <v>783</v>
      </c>
      <c r="C186" s="86" t="s">
        <v>784</v>
      </c>
      <c r="D186" s="99" t="s">
        <v>134</v>
      </c>
      <c r="E186" s="99" t="s">
        <v>359</v>
      </c>
      <c r="F186" s="86" t="s">
        <v>785</v>
      </c>
      <c r="G186" s="99" t="s">
        <v>171</v>
      </c>
      <c r="H186" s="86" t="s">
        <v>460</v>
      </c>
      <c r="I186" s="86" t="s">
        <v>174</v>
      </c>
      <c r="J186" s="86"/>
      <c r="K186" s="96">
        <v>2.6199999999996932</v>
      </c>
      <c r="L186" s="99" t="s">
        <v>178</v>
      </c>
      <c r="M186" s="100">
        <v>1.49E-2</v>
      </c>
      <c r="N186" s="100">
        <v>7.3000000000014269E-3</v>
      </c>
      <c r="O186" s="96">
        <v>1776312.8052179997</v>
      </c>
      <c r="P186" s="98">
        <v>102.67</v>
      </c>
      <c r="Q186" s="86"/>
      <c r="R186" s="96">
        <v>1823.7404250379996</v>
      </c>
      <c r="S186" s="97">
        <v>1.6475822604613713E-3</v>
      </c>
      <c r="T186" s="97">
        <f t="shared" si="3"/>
        <v>2.0753384864122186E-3</v>
      </c>
      <c r="U186" s="97">
        <f>R186/'סכום נכסי הקרן'!$C$42</f>
        <v>2.6878043823974824E-4</v>
      </c>
    </row>
    <row r="187" spans="2:21">
      <c r="B187" s="89" t="s">
        <v>786</v>
      </c>
      <c r="C187" s="86" t="s">
        <v>787</v>
      </c>
      <c r="D187" s="99" t="s">
        <v>134</v>
      </c>
      <c r="E187" s="99" t="s">
        <v>359</v>
      </c>
      <c r="F187" s="86" t="s">
        <v>788</v>
      </c>
      <c r="G187" s="99" t="s">
        <v>540</v>
      </c>
      <c r="H187" s="86" t="s">
        <v>454</v>
      </c>
      <c r="I187" s="86" t="s">
        <v>363</v>
      </c>
      <c r="J187" s="86"/>
      <c r="K187" s="96">
        <v>2.9300000000448221</v>
      </c>
      <c r="L187" s="99" t="s">
        <v>178</v>
      </c>
      <c r="M187" s="100">
        <v>2.4500000000000001E-2</v>
      </c>
      <c r="N187" s="100">
        <v>8.8000000000407457E-3</v>
      </c>
      <c r="O187" s="96">
        <v>18764.297170999995</v>
      </c>
      <c r="P187" s="98">
        <v>104.63</v>
      </c>
      <c r="Q187" s="96"/>
      <c r="R187" s="96">
        <v>19.633083983999999</v>
      </c>
      <c r="S187" s="97">
        <v>1.1961975983991449E-5</v>
      </c>
      <c r="T187" s="97">
        <f t="shared" si="3"/>
        <v>2.234160861906077E-5</v>
      </c>
      <c r="U187" s="97">
        <f>R187/'סכום נכסי הקרן'!$C$42</f>
        <v>2.8934978052632408E-6</v>
      </c>
    </row>
    <row r="188" spans="2:21">
      <c r="B188" s="89" t="s">
        <v>789</v>
      </c>
      <c r="C188" s="86" t="s">
        <v>790</v>
      </c>
      <c r="D188" s="99" t="s">
        <v>134</v>
      </c>
      <c r="E188" s="99" t="s">
        <v>359</v>
      </c>
      <c r="F188" s="86" t="s">
        <v>373</v>
      </c>
      <c r="G188" s="99" t="s">
        <v>367</v>
      </c>
      <c r="H188" s="86" t="s">
        <v>454</v>
      </c>
      <c r="I188" s="86" t="s">
        <v>363</v>
      </c>
      <c r="J188" s="86"/>
      <c r="K188" s="96">
        <v>1.2999999999980569</v>
      </c>
      <c r="L188" s="99" t="s">
        <v>178</v>
      </c>
      <c r="M188" s="100">
        <v>3.2500000000000001E-2</v>
      </c>
      <c r="N188" s="100">
        <v>1.4499999999987046E-2</v>
      </c>
      <c r="O188" s="96">
        <f>301750.5145/50000</f>
        <v>6.0350102899999998</v>
      </c>
      <c r="P188" s="98">
        <v>5115500</v>
      </c>
      <c r="Q188" s="96"/>
      <c r="R188" s="96">
        <v>308.72094495199991</v>
      </c>
      <c r="S188" s="97">
        <f>1629.7624331623%/50000</f>
        <v>3.2595248663246004E-4</v>
      </c>
      <c r="T188" s="97">
        <f t="shared" si="3"/>
        <v>3.5131121174060919E-4</v>
      </c>
      <c r="U188" s="97">
        <f>R188/'סכום נכסי הקרן'!$C$42</f>
        <v>4.5498882263499085E-5</v>
      </c>
    </row>
    <row r="189" spans="2:21">
      <c r="B189" s="89" t="s">
        <v>791</v>
      </c>
      <c r="C189" s="86" t="s">
        <v>792</v>
      </c>
      <c r="D189" s="99" t="s">
        <v>134</v>
      </c>
      <c r="E189" s="99" t="s">
        <v>359</v>
      </c>
      <c r="F189" s="86" t="s">
        <v>373</v>
      </c>
      <c r="G189" s="99" t="s">
        <v>367</v>
      </c>
      <c r="H189" s="86" t="s">
        <v>460</v>
      </c>
      <c r="I189" s="86" t="s">
        <v>174</v>
      </c>
      <c r="J189" s="86"/>
      <c r="K189" s="96">
        <v>0.86000000000108667</v>
      </c>
      <c r="L189" s="99" t="s">
        <v>178</v>
      </c>
      <c r="M189" s="100">
        <v>2.2700000000000001E-2</v>
      </c>
      <c r="N189" s="100">
        <v>4.3000000000054332E-3</v>
      </c>
      <c r="O189" s="96">
        <v>289151.37362699996</v>
      </c>
      <c r="P189" s="98">
        <v>101.84</v>
      </c>
      <c r="Q189" s="86"/>
      <c r="R189" s="96">
        <v>294.47176578799997</v>
      </c>
      <c r="S189" s="97">
        <v>2.8915166277866276E-4</v>
      </c>
      <c r="T189" s="97">
        <f t="shared" si="3"/>
        <v>3.350962561949394E-4</v>
      </c>
      <c r="U189" s="97">
        <f>R189/'סכום נכסי הקרן'!$C$42</f>
        <v>4.3398857189932608E-5</v>
      </c>
    </row>
    <row r="190" spans="2:21">
      <c r="B190" s="89" t="s">
        <v>793</v>
      </c>
      <c r="C190" s="86" t="s">
        <v>794</v>
      </c>
      <c r="D190" s="99" t="s">
        <v>134</v>
      </c>
      <c r="E190" s="99" t="s">
        <v>359</v>
      </c>
      <c r="F190" s="86" t="s">
        <v>795</v>
      </c>
      <c r="G190" s="99" t="s">
        <v>420</v>
      </c>
      <c r="H190" s="86" t="s">
        <v>454</v>
      </c>
      <c r="I190" s="86" t="s">
        <v>363</v>
      </c>
      <c r="J190" s="86"/>
      <c r="K190" s="96">
        <v>3.540000000000544</v>
      </c>
      <c r="L190" s="99" t="s">
        <v>178</v>
      </c>
      <c r="M190" s="100">
        <v>3.3799999999999997E-2</v>
      </c>
      <c r="N190" s="100">
        <v>2.4200000000004232E-2</v>
      </c>
      <c r="O190" s="96">
        <v>1268965.1659139998</v>
      </c>
      <c r="P190" s="98">
        <v>104.28</v>
      </c>
      <c r="Q190" s="86"/>
      <c r="R190" s="96">
        <v>1323.2768752819998</v>
      </c>
      <c r="S190" s="97">
        <v>1.5502995812170367E-3</v>
      </c>
      <c r="T190" s="97">
        <f t="shared" si="3"/>
        <v>1.5058324034215639E-3</v>
      </c>
      <c r="U190" s="97">
        <f>R190/'סכום נכסי הקרן'!$C$42</f>
        <v>1.9502278590080043E-4</v>
      </c>
    </row>
    <row r="191" spans="2:21">
      <c r="B191" s="89" t="s">
        <v>796</v>
      </c>
      <c r="C191" s="86" t="s">
        <v>797</v>
      </c>
      <c r="D191" s="99" t="s">
        <v>134</v>
      </c>
      <c r="E191" s="99" t="s">
        <v>359</v>
      </c>
      <c r="F191" s="86" t="s">
        <v>631</v>
      </c>
      <c r="G191" s="99" t="s">
        <v>487</v>
      </c>
      <c r="H191" s="86" t="s">
        <v>460</v>
      </c>
      <c r="I191" s="86" t="s">
        <v>174</v>
      </c>
      <c r="J191" s="86"/>
      <c r="K191" s="96">
        <v>4.0400000000002638</v>
      </c>
      <c r="L191" s="99" t="s">
        <v>178</v>
      </c>
      <c r="M191" s="100">
        <v>3.85E-2</v>
      </c>
      <c r="N191" s="100">
        <v>1.1399999999992756E-2</v>
      </c>
      <c r="O191" s="96">
        <v>270927.22307599994</v>
      </c>
      <c r="P191" s="98">
        <v>112.07</v>
      </c>
      <c r="Q191" s="86"/>
      <c r="R191" s="96">
        <v>303.62812972299992</v>
      </c>
      <c r="S191" s="97">
        <v>6.7930332164751475E-4</v>
      </c>
      <c r="T191" s="97">
        <f t="shared" si="3"/>
        <v>3.4551580615337508E-4</v>
      </c>
      <c r="U191" s="97">
        <f>R191/'סכום נכסי הקרן'!$C$42</f>
        <v>4.4748309928570363E-5</v>
      </c>
    </row>
    <row r="192" spans="2:21">
      <c r="B192" s="89" t="s">
        <v>798</v>
      </c>
      <c r="C192" s="86" t="s">
        <v>799</v>
      </c>
      <c r="D192" s="99" t="s">
        <v>134</v>
      </c>
      <c r="E192" s="99" t="s">
        <v>359</v>
      </c>
      <c r="F192" s="86" t="s">
        <v>536</v>
      </c>
      <c r="G192" s="99" t="s">
        <v>165</v>
      </c>
      <c r="H192" s="86" t="s">
        <v>454</v>
      </c>
      <c r="I192" s="86" t="s">
        <v>363</v>
      </c>
      <c r="J192" s="86"/>
      <c r="K192" s="96">
        <v>5.099999999999592</v>
      </c>
      <c r="L192" s="99" t="s">
        <v>178</v>
      </c>
      <c r="M192" s="100">
        <v>5.0900000000000001E-2</v>
      </c>
      <c r="N192" s="100">
        <v>1.2799999999998368E-2</v>
      </c>
      <c r="O192" s="96">
        <v>1784096.7351129996</v>
      </c>
      <c r="P192" s="98">
        <v>119.85</v>
      </c>
      <c r="Q192" s="96">
        <v>278.30124752699993</v>
      </c>
      <c r="R192" s="96">
        <v>2451.9554606799998</v>
      </c>
      <c r="S192" s="97">
        <v>1.9008592669840243E-3</v>
      </c>
      <c r="T192" s="97">
        <f t="shared" si="3"/>
        <v>2.7902202882911791E-3</v>
      </c>
      <c r="U192" s="97">
        <f>R192/'סכום נכסי הקרן'!$C$42</f>
        <v>3.6136593465716611E-4</v>
      </c>
    </row>
    <row r="193" spans="2:21">
      <c r="B193" s="89" t="s">
        <v>800</v>
      </c>
      <c r="C193" s="86" t="s">
        <v>801</v>
      </c>
      <c r="D193" s="99" t="s">
        <v>134</v>
      </c>
      <c r="E193" s="99" t="s">
        <v>359</v>
      </c>
      <c r="F193" s="86" t="s">
        <v>802</v>
      </c>
      <c r="G193" s="99" t="s">
        <v>757</v>
      </c>
      <c r="H193" s="86" t="s">
        <v>454</v>
      </c>
      <c r="I193" s="86" t="s">
        <v>363</v>
      </c>
      <c r="J193" s="86"/>
      <c r="K193" s="96">
        <v>0.75999999995345657</v>
      </c>
      <c r="L193" s="99" t="s">
        <v>178</v>
      </c>
      <c r="M193" s="100">
        <v>4.0999999999999995E-2</v>
      </c>
      <c r="N193" s="100">
        <v>3.199999999915376E-3</v>
      </c>
      <c r="O193" s="96">
        <v>9103.0494030000009</v>
      </c>
      <c r="P193" s="98">
        <v>103.85</v>
      </c>
      <c r="Q193" s="86"/>
      <c r="R193" s="96">
        <v>9.4535167939999969</v>
      </c>
      <c r="S193" s="97">
        <v>1.5171749005000001E-5</v>
      </c>
      <c r="T193" s="97">
        <f t="shared" si="3"/>
        <v>1.0757697183865217E-5</v>
      </c>
      <c r="U193" s="97">
        <f>R193/'סכום נכסי הקרן'!$C$42</f>
        <v>1.3932467317793847E-6</v>
      </c>
    </row>
    <row r="194" spans="2:21">
      <c r="B194" s="89" t="s">
        <v>803</v>
      </c>
      <c r="C194" s="86" t="s">
        <v>804</v>
      </c>
      <c r="D194" s="99" t="s">
        <v>134</v>
      </c>
      <c r="E194" s="99" t="s">
        <v>359</v>
      </c>
      <c r="F194" s="86" t="s">
        <v>802</v>
      </c>
      <c r="G194" s="99" t="s">
        <v>757</v>
      </c>
      <c r="H194" s="86" t="s">
        <v>454</v>
      </c>
      <c r="I194" s="86" t="s">
        <v>363</v>
      </c>
      <c r="J194" s="86"/>
      <c r="K194" s="96">
        <v>3.1199999999981443</v>
      </c>
      <c r="L194" s="99" t="s">
        <v>178</v>
      </c>
      <c r="M194" s="100">
        <v>1.2E-2</v>
      </c>
      <c r="N194" s="100">
        <v>1.009999999998188E-2</v>
      </c>
      <c r="O194" s="96">
        <v>448224.15467299992</v>
      </c>
      <c r="P194" s="98">
        <v>100.97</v>
      </c>
      <c r="Q194" s="86"/>
      <c r="R194" s="96">
        <v>452.57194388199991</v>
      </c>
      <c r="S194" s="97">
        <v>9.6737216715298837E-4</v>
      </c>
      <c r="T194" s="97">
        <f t="shared" si="3"/>
        <v>5.1500748687365147E-4</v>
      </c>
      <c r="U194" s="97">
        <f>R194/'סכום נכסי הקרן'!$C$42</f>
        <v>6.669945116179795E-5</v>
      </c>
    </row>
    <row r="195" spans="2:21">
      <c r="B195" s="89" t="s">
        <v>805</v>
      </c>
      <c r="C195" s="86" t="s">
        <v>806</v>
      </c>
      <c r="D195" s="99" t="s">
        <v>134</v>
      </c>
      <c r="E195" s="99" t="s">
        <v>359</v>
      </c>
      <c r="F195" s="86" t="s">
        <v>544</v>
      </c>
      <c r="G195" s="99" t="s">
        <v>205</v>
      </c>
      <c r="H195" s="86" t="s">
        <v>541</v>
      </c>
      <c r="I195" s="86" t="s">
        <v>363</v>
      </c>
      <c r="J195" s="86"/>
      <c r="K195" s="96">
        <v>4.5700000000003334</v>
      </c>
      <c r="L195" s="99" t="s">
        <v>178</v>
      </c>
      <c r="M195" s="100">
        <v>3.6499999999999998E-2</v>
      </c>
      <c r="N195" s="100">
        <v>2.1000000000001521E-2</v>
      </c>
      <c r="O195" s="96">
        <v>4866045.1525069987</v>
      </c>
      <c r="P195" s="98">
        <v>108.49</v>
      </c>
      <c r="Q195" s="86"/>
      <c r="R195" s="96">
        <v>5279.1722237319991</v>
      </c>
      <c r="S195" s="97">
        <v>2.2685863623639136E-3</v>
      </c>
      <c r="T195" s="97">
        <f t="shared" si="3"/>
        <v>6.0074718649070422E-3</v>
      </c>
      <c r="U195" s="97">
        <f>R195/'סכום נכסי הקרן'!$C$42</f>
        <v>7.7803738095470895E-4</v>
      </c>
    </row>
    <row r="196" spans="2:21">
      <c r="B196" s="89" t="s">
        <v>807</v>
      </c>
      <c r="C196" s="86" t="s">
        <v>808</v>
      </c>
      <c r="D196" s="99" t="s">
        <v>134</v>
      </c>
      <c r="E196" s="99" t="s">
        <v>359</v>
      </c>
      <c r="F196" s="86" t="s">
        <v>469</v>
      </c>
      <c r="G196" s="99" t="s">
        <v>420</v>
      </c>
      <c r="H196" s="86" t="s">
        <v>549</v>
      </c>
      <c r="I196" s="86" t="s">
        <v>174</v>
      </c>
      <c r="J196" s="86"/>
      <c r="K196" s="96">
        <v>3.2000000000010171</v>
      </c>
      <c r="L196" s="99" t="s">
        <v>178</v>
      </c>
      <c r="M196" s="100">
        <v>3.5000000000000003E-2</v>
      </c>
      <c r="N196" s="100">
        <v>9.7000000000029233E-3</v>
      </c>
      <c r="O196" s="96">
        <v>720413.52248699998</v>
      </c>
      <c r="P196" s="98">
        <v>109.18</v>
      </c>
      <c r="Q196" s="86"/>
      <c r="R196" s="96">
        <v>786.54745184099988</v>
      </c>
      <c r="S196" s="97">
        <v>5.0552230827019392E-3</v>
      </c>
      <c r="T196" s="97">
        <f t="shared" si="3"/>
        <v>8.9505730957357933E-4</v>
      </c>
      <c r="U196" s="97">
        <f>R196/'סכום נכסי הקרן'!$C$42</f>
        <v>1.159203173323179E-4</v>
      </c>
    </row>
    <row r="197" spans="2:21">
      <c r="B197" s="89" t="s">
        <v>809</v>
      </c>
      <c r="C197" s="86" t="s">
        <v>810</v>
      </c>
      <c r="D197" s="99" t="s">
        <v>134</v>
      </c>
      <c r="E197" s="99" t="s">
        <v>359</v>
      </c>
      <c r="F197" s="86" t="s">
        <v>776</v>
      </c>
      <c r="G197" s="99" t="s">
        <v>420</v>
      </c>
      <c r="H197" s="86" t="s">
        <v>549</v>
      </c>
      <c r="I197" s="86" t="s">
        <v>174</v>
      </c>
      <c r="J197" s="86"/>
      <c r="K197" s="96">
        <v>3.46999999999995</v>
      </c>
      <c r="L197" s="99" t="s">
        <v>178</v>
      </c>
      <c r="M197" s="100">
        <v>4.3499999999999997E-2</v>
      </c>
      <c r="N197" s="100">
        <v>7.8199999999996994E-2</v>
      </c>
      <c r="O197" s="96">
        <v>2209364.8290629997</v>
      </c>
      <c r="P197" s="98">
        <v>90.54</v>
      </c>
      <c r="Q197" s="86"/>
      <c r="R197" s="96">
        <v>2000.3589898299999</v>
      </c>
      <c r="S197" s="97">
        <v>1.2469206225773197E-3</v>
      </c>
      <c r="T197" s="97">
        <f t="shared" si="3"/>
        <v>2.2763228479449685E-3</v>
      </c>
      <c r="U197" s="97">
        <f>R197/'סכום נכסי הקרן'!$C$42</f>
        <v>2.9481024741343046E-4</v>
      </c>
    </row>
    <row r="198" spans="2:21">
      <c r="B198" s="89" t="s">
        <v>811</v>
      </c>
      <c r="C198" s="86" t="s">
        <v>812</v>
      </c>
      <c r="D198" s="99" t="s">
        <v>134</v>
      </c>
      <c r="E198" s="99" t="s">
        <v>359</v>
      </c>
      <c r="F198" s="86" t="s">
        <v>414</v>
      </c>
      <c r="G198" s="99" t="s">
        <v>367</v>
      </c>
      <c r="H198" s="86" t="s">
        <v>549</v>
      </c>
      <c r="I198" s="86" t="s">
        <v>174</v>
      </c>
      <c r="J198" s="86"/>
      <c r="K198" s="96">
        <v>2.1900000000002184</v>
      </c>
      <c r="L198" s="99" t="s">
        <v>178</v>
      </c>
      <c r="M198" s="100">
        <v>3.6000000000000004E-2</v>
      </c>
      <c r="N198" s="100">
        <v>1.5600000000000549E-2</v>
      </c>
      <c r="O198" s="96">
        <f>3420349.7405/50000</f>
        <v>68.40699481</v>
      </c>
      <c r="P198" s="98">
        <v>5354910</v>
      </c>
      <c r="Q198" s="86"/>
      <c r="R198" s="96">
        <v>3663.1330057799992</v>
      </c>
      <c r="S198" s="97">
        <f>21812.0639021746%/50000</f>
        <v>4.3624127804349202E-3</v>
      </c>
      <c r="T198" s="97">
        <f t="shared" si="3"/>
        <v>4.1684884555781574E-3</v>
      </c>
      <c r="U198" s="97">
        <f>R198/'סכום נכסי הקרן'!$C$42</f>
        <v>5.3986767036954815E-4</v>
      </c>
    </row>
    <row r="199" spans="2:21">
      <c r="B199" s="89" t="s">
        <v>813</v>
      </c>
      <c r="C199" s="86" t="s">
        <v>814</v>
      </c>
      <c r="D199" s="99" t="s">
        <v>134</v>
      </c>
      <c r="E199" s="99" t="s">
        <v>359</v>
      </c>
      <c r="F199" s="86" t="s">
        <v>486</v>
      </c>
      <c r="G199" s="99" t="s">
        <v>487</v>
      </c>
      <c r="H199" s="86" t="s">
        <v>541</v>
      </c>
      <c r="I199" s="86" t="s">
        <v>363</v>
      </c>
      <c r="J199" s="86"/>
      <c r="K199" s="96">
        <v>10.319999999997505</v>
      </c>
      <c r="L199" s="99" t="s">
        <v>178</v>
      </c>
      <c r="M199" s="100">
        <v>3.0499999999999999E-2</v>
      </c>
      <c r="N199" s="100">
        <v>2.5699999999992507E-2</v>
      </c>
      <c r="O199" s="96">
        <v>1890480.7892059996</v>
      </c>
      <c r="P199" s="98">
        <v>105.96</v>
      </c>
      <c r="Q199" s="86"/>
      <c r="R199" s="96">
        <v>2003.1534444499998</v>
      </c>
      <c r="S199" s="97">
        <v>5.98201355643417E-3</v>
      </c>
      <c r="T199" s="97">
        <f t="shared" si="3"/>
        <v>2.2795028176061101E-3</v>
      </c>
      <c r="U199" s="97">
        <f>R199/'סכום נכסי הקרן'!$C$42</f>
        <v>2.9522209041865909E-4</v>
      </c>
    </row>
    <row r="200" spans="2:21">
      <c r="B200" s="89" t="s">
        <v>815</v>
      </c>
      <c r="C200" s="86" t="s">
        <v>816</v>
      </c>
      <c r="D200" s="99" t="s">
        <v>134</v>
      </c>
      <c r="E200" s="99" t="s">
        <v>359</v>
      </c>
      <c r="F200" s="86" t="s">
        <v>486</v>
      </c>
      <c r="G200" s="99" t="s">
        <v>487</v>
      </c>
      <c r="H200" s="86" t="s">
        <v>541</v>
      </c>
      <c r="I200" s="86" t="s">
        <v>363</v>
      </c>
      <c r="J200" s="86"/>
      <c r="K200" s="96">
        <v>9.6200000000006938</v>
      </c>
      <c r="L200" s="99" t="s">
        <v>178</v>
      </c>
      <c r="M200" s="100">
        <v>3.0499999999999999E-2</v>
      </c>
      <c r="N200" s="100">
        <v>2.4200000000003344E-2</v>
      </c>
      <c r="O200" s="96">
        <v>1565982.3649249999</v>
      </c>
      <c r="P200" s="98">
        <v>107.03</v>
      </c>
      <c r="Q200" s="86"/>
      <c r="R200" s="96">
        <v>1676.0709254819997</v>
      </c>
      <c r="S200" s="97">
        <v>4.9552091666864428E-3</v>
      </c>
      <c r="T200" s="97">
        <f t="shared" si="3"/>
        <v>1.9072969211267349E-3</v>
      </c>
      <c r="U200" s="97">
        <f>R200/'סכום נכסי הקרן'!$C$42</f>
        <v>2.4701710379785311E-4</v>
      </c>
    </row>
    <row r="201" spans="2:21">
      <c r="B201" s="89" t="s">
        <v>817</v>
      </c>
      <c r="C201" s="86" t="s">
        <v>818</v>
      </c>
      <c r="D201" s="99" t="s">
        <v>134</v>
      </c>
      <c r="E201" s="99" t="s">
        <v>359</v>
      </c>
      <c r="F201" s="86" t="s">
        <v>486</v>
      </c>
      <c r="G201" s="99" t="s">
        <v>487</v>
      </c>
      <c r="H201" s="86" t="s">
        <v>541</v>
      </c>
      <c r="I201" s="86" t="s">
        <v>363</v>
      </c>
      <c r="J201" s="86"/>
      <c r="K201" s="96">
        <v>6.1399999999997279</v>
      </c>
      <c r="L201" s="99" t="s">
        <v>178</v>
      </c>
      <c r="M201" s="100">
        <v>2.9100000000000001E-2</v>
      </c>
      <c r="N201" s="100">
        <v>1.7299999999997321E-2</v>
      </c>
      <c r="O201" s="96">
        <v>1818212.6837369995</v>
      </c>
      <c r="P201" s="98">
        <v>108.81</v>
      </c>
      <c r="Q201" s="86"/>
      <c r="R201" s="96">
        <v>1978.3972111609994</v>
      </c>
      <c r="S201" s="97">
        <v>3.0303544728949991E-3</v>
      </c>
      <c r="T201" s="97">
        <f t="shared" si="3"/>
        <v>2.2513312845206428E-3</v>
      </c>
      <c r="U201" s="97">
        <f>R201/'סכום נכסי הקרן'!$C$42</f>
        <v>2.9157354968269096E-4</v>
      </c>
    </row>
    <row r="202" spans="2:21">
      <c r="B202" s="89" t="s">
        <v>819</v>
      </c>
      <c r="C202" s="86" t="s">
        <v>820</v>
      </c>
      <c r="D202" s="99" t="s">
        <v>134</v>
      </c>
      <c r="E202" s="99" t="s">
        <v>359</v>
      </c>
      <c r="F202" s="86" t="s">
        <v>486</v>
      </c>
      <c r="G202" s="99" t="s">
        <v>487</v>
      </c>
      <c r="H202" s="86" t="s">
        <v>541</v>
      </c>
      <c r="I202" s="86" t="s">
        <v>363</v>
      </c>
      <c r="J202" s="86"/>
      <c r="K202" s="96">
        <v>7.9200000000014068</v>
      </c>
      <c r="L202" s="99" t="s">
        <v>178</v>
      </c>
      <c r="M202" s="100">
        <v>3.95E-2</v>
      </c>
      <c r="N202" s="100">
        <v>1.9500000000005128E-2</v>
      </c>
      <c r="O202" s="96">
        <v>1157939.3117259997</v>
      </c>
      <c r="P202" s="98">
        <v>117.87</v>
      </c>
      <c r="Q202" s="86"/>
      <c r="R202" s="96">
        <v>1364.8630666739996</v>
      </c>
      <c r="S202" s="97">
        <v>4.8245466521759902E-3</v>
      </c>
      <c r="T202" s="97">
        <f t="shared" si="3"/>
        <v>1.5531557079413523E-3</v>
      </c>
      <c r="U202" s="97">
        <f>R202/'סכום נכסי הקרן'!$C$42</f>
        <v>2.0115170347788976E-4</v>
      </c>
    </row>
    <row r="203" spans="2:21">
      <c r="B203" s="89" t="s">
        <v>821</v>
      </c>
      <c r="C203" s="86" t="s">
        <v>822</v>
      </c>
      <c r="D203" s="99" t="s">
        <v>134</v>
      </c>
      <c r="E203" s="99" t="s">
        <v>359</v>
      </c>
      <c r="F203" s="86" t="s">
        <v>486</v>
      </c>
      <c r="G203" s="99" t="s">
        <v>487</v>
      </c>
      <c r="H203" s="86" t="s">
        <v>541</v>
      </c>
      <c r="I203" s="86" t="s">
        <v>363</v>
      </c>
      <c r="J203" s="86"/>
      <c r="K203" s="96">
        <v>8.629999999996997</v>
      </c>
      <c r="L203" s="99" t="s">
        <v>178</v>
      </c>
      <c r="M203" s="100">
        <v>3.95E-2</v>
      </c>
      <c r="N203" s="100">
        <v>2.1000000000008928E-2</v>
      </c>
      <c r="O203" s="96">
        <v>284709.39113099995</v>
      </c>
      <c r="P203" s="98">
        <v>118.06</v>
      </c>
      <c r="Q203" s="86"/>
      <c r="R203" s="96">
        <v>336.12790692699991</v>
      </c>
      <c r="S203" s="97">
        <v>1.186239836504627E-3</v>
      </c>
      <c r="T203" s="97">
        <f t="shared" si="3"/>
        <v>3.8249916053061784E-4</v>
      </c>
      <c r="U203" s="97">
        <f>R203/'סכום נכסי הקרן'!$C$42</f>
        <v>4.9538083867700591E-5</v>
      </c>
    </row>
    <row r="204" spans="2:21">
      <c r="B204" s="89" t="s">
        <v>823</v>
      </c>
      <c r="C204" s="86" t="s">
        <v>824</v>
      </c>
      <c r="D204" s="99" t="s">
        <v>134</v>
      </c>
      <c r="E204" s="99" t="s">
        <v>359</v>
      </c>
      <c r="F204" s="86" t="s">
        <v>825</v>
      </c>
      <c r="G204" s="99" t="s">
        <v>420</v>
      </c>
      <c r="H204" s="86" t="s">
        <v>541</v>
      </c>
      <c r="I204" s="86" t="s">
        <v>363</v>
      </c>
      <c r="J204" s="86"/>
      <c r="K204" s="96">
        <v>3.0999999999988583</v>
      </c>
      <c r="L204" s="99" t="s">
        <v>178</v>
      </c>
      <c r="M204" s="100">
        <v>3.9E-2</v>
      </c>
      <c r="N204" s="100">
        <v>4.3399999999991626E-2</v>
      </c>
      <c r="O204" s="96">
        <v>264997.65346499992</v>
      </c>
      <c r="P204" s="98">
        <v>99.13</v>
      </c>
      <c r="Q204" s="86"/>
      <c r="R204" s="96">
        <v>262.69217398299998</v>
      </c>
      <c r="S204" s="97">
        <v>4.0235915474512993E-4</v>
      </c>
      <c r="T204" s="97">
        <f t="shared" si="3"/>
        <v>2.9893244195365961E-4</v>
      </c>
      <c r="U204" s="97">
        <f>R204/'סכום נכסי הקרן'!$C$42</f>
        <v>3.8715223217049524E-5</v>
      </c>
    </row>
    <row r="205" spans="2:21">
      <c r="B205" s="89" t="s">
        <v>826</v>
      </c>
      <c r="C205" s="86" t="s">
        <v>827</v>
      </c>
      <c r="D205" s="99" t="s">
        <v>134</v>
      </c>
      <c r="E205" s="99" t="s">
        <v>359</v>
      </c>
      <c r="F205" s="86" t="s">
        <v>498</v>
      </c>
      <c r="G205" s="99" t="s">
        <v>420</v>
      </c>
      <c r="H205" s="86" t="s">
        <v>549</v>
      </c>
      <c r="I205" s="86" t="s">
        <v>174</v>
      </c>
      <c r="J205" s="86"/>
      <c r="K205" s="96">
        <v>3.6800000000030368</v>
      </c>
      <c r="L205" s="99" t="s">
        <v>178</v>
      </c>
      <c r="M205" s="100">
        <v>5.0499999999999996E-2</v>
      </c>
      <c r="N205" s="100">
        <v>1.3700000000012338E-2</v>
      </c>
      <c r="O205" s="96">
        <v>460978.92590499995</v>
      </c>
      <c r="P205" s="98">
        <v>114.28</v>
      </c>
      <c r="Q205" s="86"/>
      <c r="R205" s="96">
        <v>526.80673185499995</v>
      </c>
      <c r="S205" s="97">
        <v>6.2174554556205478E-4</v>
      </c>
      <c r="T205" s="97">
        <f t="shared" si="3"/>
        <v>5.9948349584724645E-4</v>
      </c>
      <c r="U205" s="97">
        <f>R205/'סכום נכסי הקרן'!$C$42</f>
        <v>7.764007547986778E-5</v>
      </c>
    </row>
    <row r="206" spans="2:21">
      <c r="B206" s="89" t="s">
        <v>828</v>
      </c>
      <c r="C206" s="86" t="s">
        <v>829</v>
      </c>
      <c r="D206" s="99" t="s">
        <v>134</v>
      </c>
      <c r="E206" s="99" t="s">
        <v>359</v>
      </c>
      <c r="F206" s="86" t="s">
        <v>503</v>
      </c>
      <c r="G206" s="99" t="s">
        <v>487</v>
      </c>
      <c r="H206" s="86" t="s">
        <v>549</v>
      </c>
      <c r="I206" s="86" t="s">
        <v>174</v>
      </c>
      <c r="J206" s="86"/>
      <c r="K206" s="96">
        <v>4.4599999999997104</v>
      </c>
      <c r="L206" s="99" t="s">
        <v>178</v>
      </c>
      <c r="M206" s="100">
        <v>3.9199999999999999E-2</v>
      </c>
      <c r="N206" s="100">
        <v>1.2900000000001799E-2</v>
      </c>
      <c r="O206" s="96">
        <v>2018780.0883949997</v>
      </c>
      <c r="P206" s="98">
        <v>112.96</v>
      </c>
      <c r="Q206" s="86"/>
      <c r="R206" s="96">
        <v>2280.4140550709994</v>
      </c>
      <c r="S206" s="97">
        <v>2.1032157894794413E-3</v>
      </c>
      <c r="T206" s="97">
        <f t="shared" si="3"/>
        <v>2.5950135164359194E-3</v>
      </c>
      <c r="U206" s="97">
        <f>R206/'סכום נכסי הקרן'!$C$42</f>
        <v>3.3608439045117595E-4</v>
      </c>
    </row>
    <row r="207" spans="2:21">
      <c r="B207" s="89" t="s">
        <v>830</v>
      </c>
      <c r="C207" s="86" t="s">
        <v>831</v>
      </c>
      <c r="D207" s="99" t="s">
        <v>134</v>
      </c>
      <c r="E207" s="99" t="s">
        <v>359</v>
      </c>
      <c r="F207" s="86" t="s">
        <v>503</v>
      </c>
      <c r="G207" s="99" t="s">
        <v>487</v>
      </c>
      <c r="H207" s="86" t="s">
        <v>549</v>
      </c>
      <c r="I207" s="86" t="s">
        <v>174</v>
      </c>
      <c r="J207" s="86"/>
      <c r="K207" s="96">
        <v>9.2599999999992448</v>
      </c>
      <c r="L207" s="99" t="s">
        <v>178</v>
      </c>
      <c r="M207" s="100">
        <v>2.64E-2</v>
      </c>
      <c r="N207" s="100">
        <v>2.529999999999832E-2</v>
      </c>
      <c r="O207" s="96">
        <v>2826102.2800889993</v>
      </c>
      <c r="P207" s="98">
        <v>101.13</v>
      </c>
      <c r="Q207" s="86"/>
      <c r="R207" s="96">
        <v>2858.0373208159995</v>
      </c>
      <c r="S207" s="97">
        <v>3.4049425061313246E-3</v>
      </c>
      <c r="T207" s="97">
        <f t="shared" si="3"/>
        <v>3.2523240511973194E-3</v>
      </c>
      <c r="U207" s="97">
        <f>R207/'סכום נכסי הקרן'!$C$42</f>
        <v>4.2121373910899317E-4</v>
      </c>
    </row>
    <row r="208" spans="2:21">
      <c r="B208" s="89" t="s">
        <v>832</v>
      </c>
      <c r="C208" s="86" t="s">
        <v>833</v>
      </c>
      <c r="D208" s="99" t="s">
        <v>134</v>
      </c>
      <c r="E208" s="99" t="s">
        <v>359</v>
      </c>
      <c r="F208" s="86" t="s">
        <v>614</v>
      </c>
      <c r="G208" s="99" t="s">
        <v>487</v>
      </c>
      <c r="H208" s="86" t="s">
        <v>549</v>
      </c>
      <c r="I208" s="86" t="s">
        <v>174</v>
      </c>
      <c r="J208" s="86"/>
      <c r="K208" s="96">
        <v>4.3700000000005383</v>
      </c>
      <c r="L208" s="99" t="s">
        <v>178</v>
      </c>
      <c r="M208" s="100">
        <v>4.0999999999999995E-2</v>
      </c>
      <c r="N208" s="100">
        <v>1.1100000000004185E-2</v>
      </c>
      <c r="O208" s="96">
        <v>728243.92799999984</v>
      </c>
      <c r="P208" s="98">
        <v>114.84</v>
      </c>
      <c r="Q208" s="86"/>
      <c r="R208" s="96">
        <v>836.31532691500001</v>
      </c>
      <c r="S208" s="97">
        <v>2.4274797599999993E-3</v>
      </c>
      <c r="T208" s="97">
        <f t="shared" si="3"/>
        <v>9.5169101967290768E-4</v>
      </c>
      <c r="U208" s="97">
        <f>R208/'סכום נכסי הקרן'!$C$42</f>
        <v>1.2325504056869737E-4</v>
      </c>
    </row>
    <row r="209" spans="2:21">
      <c r="B209" s="89" t="s">
        <v>834</v>
      </c>
      <c r="C209" s="86" t="s">
        <v>835</v>
      </c>
      <c r="D209" s="99" t="s">
        <v>134</v>
      </c>
      <c r="E209" s="99" t="s">
        <v>359</v>
      </c>
      <c r="F209" s="86" t="s">
        <v>626</v>
      </c>
      <c r="G209" s="99" t="s">
        <v>491</v>
      </c>
      <c r="H209" s="86" t="s">
        <v>541</v>
      </c>
      <c r="I209" s="86" t="s">
        <v>363</v>
      </c>
      <c r="J209" s="86"/>
      <c r="K209" s="96">
        <v>4.4800000000003184</v>
      </c>
      <c r="L209" s="99" t="s">
        <v>178</v>
      </c>
      <c r="M209" s="100">
        <v>1.9E-2</v>
      </c>
      <c r="N209" s="100">
        <v>1.4700000000000714E-2</v>
      </c>
      <c r="O209" s="96">
        <v>6017165.3701529987</v>
      </c>
      <c r="P209" s="98">
        <v>102.11</v>
      </c>
      <c r="Q209" s="86"/>
      <c r="R209" s="96">
        <v>6144.1277600479989</v>
      </c>
      <c r="S209" s="97">
        <v>4.1652870695882164E-3</v>
      </c>
      <c r="T209" s="97">
        <f t="shared" si="3"/>
        <v>6.9917542161163776E-3</v>
      </c>
      <c r="U209" s="97">
        <f>R209/'סכום נכסי הקרן'!$C$42</f>
        <v>9.05513377493014E-4</v>
      </c>
    </row>
    <row r="210" spans="2:21">
      <c r="B210" s="89" t="s">
        <v>836</v>
      </c>
      <c r="C210" s="86" t="s">
        <v>837</v>
      </c>
      <c r="D210" s="99" t="s">
        <v>134</v>
      </c>
      <c r="E210" s="99" t="s">
        <v>359</v>
      </c>
      <c r="F210" s="86" t="s">
        <v>626</v>
      </c>
      <c r="G210" s="99" t="s">
        <v>491</v>
      </c>
      <c r="H210" s="86" t="s">
        <v>541</v>
      </c>
      <c r="I210" s="86" t="s">
        <v>363</v>
      </c>
      <c r="J210" s="86"/>
      <c r="K210" s="96">
        <v>3.0300000000016265</v>
      </c>
      <c r="L210" s="99" t="s">
        <v>178</v>
      </c>
      <c r="M210" s="100">
        <v>2.9600000000000001E-2</v>
      </c>
      <c r="N210" s="100">
        <v>1.0200000000003802E-2</v>
      </c>
      <c r="O210" s="96">
        <v>884513.84785499994</v>
      </c>
      <c r="P210" s="98">
        <v>107.02</v>
      </c>
      <c r="Q210" s="86"/>
      <c r="R210" s="96">
        <v>946.60671008199984</v>
      </c>
      <c r="S210" s="97">
        <v>2.1658345809561354E-3</v>
      </c>
      <c r="T210" s="97">
        <f t="shared" si="3"/>
        <v>1.0771978895452153E-3</v>
      </c>
      <c r="U210" s="97">
        <f>R210/'סכום נכסי הקרן'!$C$42</f>
        <v>1.3950963793064186E-4</v>
      </c>
    </row>
    <row r="211" spans="2:21">
      <c r="B211" s="89" t="s">
        <v>838</v>
      </c>
      <c r="C211" s="86" t="s">
        <v>839</v>
      </c>
      <c r="D211" s="99" t="s">
        <v>134</v>
      </c>
      <c r="E211" s="99" t="s">
        <v>359</v>
      </c>
      <c r="F211" s="86" t="s">
        <v>631</v>
      </c>
      <c r="G211" s="99" t="s">
        <v>487</v>
      </c>
      <c r="H211" s="86" t="s">
        <v>549</v>
      </c>
      <c r="I211" s="86" t="s">
        <v>174</v>
      </c>
      <c r="J211" s="86"/>
      <c r="K211" s="96">
        <v>5.3400000000002086</v>
      </c>
      <c r="L211" s="99" t="s">
        <v>178</v>
      </c>
      <c r="M211" s="100">
        <v>3.61E-2</v>
      </c>
      <c r="N211" s="100">
        <v>1.3000000000000667E-2</v>
      </c>
      <c r="O211" s="96">
        <v>3980790.5895469994</v>
      </c>
      <c r="P211" s="98">
        <v>113.57</v>
      </c>
      <c r="Q211" s="86"/>
      <c r="R211" s="96">
        <v>4520.9837398589989</v>
      </c>
      <c r="S211" s="97">
        <v>5.1866978365433221E-3</v>
      </c>
      <c r="T211" s="97">
        <f t="shared" si="3"/>
        <v>5.1446858461657065E-3</v>
      </c>
      <c r="U211" s="97">
        <f>R211/'סכום נכסי הקרן'!$C$42</f>
        <v>6.6629657060365854E-4</v>
      </c>
    </row>
    <row r="212" spans="2:21">
      <c r="B212" s="89" t="s">
        <v>840</v>
      </c>
      <c r="C212" s="86" t="s">
        <v>841</v>
      </c>
      <c r="D212" s="99" t="s">
        <v>134</v>
      </c>
      <c r="E212" s="99" t="s">
        <v>359</v>
      </c>
      <c r="F212" s="86" t="s">
        <v>631</v>
      </c>
      <c r="G212" s="99" t="s">
        <v>487</v>
      </c>
      <c r="H212" s="86" t="s">
        <v>549</v>
      </c>
      <c r="I212" s="86" t="s">
        <v>174</v>
      </c>
      <c r="J212" s="86"/>
      <c r="K212" s="96">
        <v>6.28000000000113</v>
      </c>
      <c r="L212" s="99" t="s">
        <v>178</v>
      </c>
      <c r="M212" s="100">
        <v>3.3000000000000002E-2</v>
      </c>
      <c r="N212" s="100">
        <v>1.7900000000004666E-2</v>
      </c>
      <c r="O212" s="96">
        <v>1382611.4238159999</v>
      </c>
      <c r="P212" s="98">
        <v>110.1</v>
      </c>
      <c r="Q212" s="86"/>
      <c r="R212" s="96">
        <v>1522.2551776509997</v>
      </c>
      <c r="S212" s="97">
        <v>4.4839754943845362E-3</v>
      </c>
      <c r="T212" s="97">
        <f t="shared" si="3"/>
        <v>1.7322611885699486E-3</v>
      </c>
      <c r="U212" s="97">
        <f>R212/'סכום נכסי הקרן'!$C$42</f>
        <v>2.2434794345979164E-4</v>
      </c>
    </row>
    <row r="213" spans="2:21">
      <c r="B213" s="89" t="s">
        <v>842</v>
      </c>
      <c r="C213" s="86" t="s">
        <v>843</v>
      </c>
      <c r="D213" s="99" t="s">
        <v>134</v>
      </c>
      <c r="E213" s="99" t="s">
        <v>359</v>
      </c>
      <c r="F213" s="86" t="s">
        <v>631</v>
      </c>
      <c r="G213" s="99" t="s">
        <v>487</v>
      </c>
      <c r="H213" s="86" t="s">
        <v>549</v>
      </c>
      <c r="I213" s="86" t="s">
        <v>174</v>
      </c>
      <c r="J213" s="86"/>
      <c r="K213" s="96">
        <v>8.5300000000018485</v>
      </c>
      <c r="L213" s="99" t="s">
        <v>178</v>
      </c>
      <c r="M213" s="100">
        <v>2.6200000000000001E-2</v>
      </c>
      <c r="N213" s="100">
        <v>2.1900000000006456E-2</v>
      </c>
      <c r="O213" s="96">
        <v>2153295.9211079995</v>
      </c>
      <c r="P213" s="98">
        <v>104.3</v>
      </c>
      <c r="Q213" s="86"/>
      <c r="R213" s="96">
        <v>2245.8875953449992</v>
      </c>
      <c r="S213" s="97">
        <v>7.1776530703599982E-3</v>
      </c>
      <c r="T213" s="97">
        <f t="shared" si="3"/>
        <v>2.5557238841586523E-3</v>
      </c>
      <c r="U213" s="97">
        <f>R213/'סכום נכסי הקרן'!$C$42</f>
        <v>3.309959267374717E-4</v>
      </c>
    </row>
    <row r="214" spans="2:21">
      <c r="B214" s="89" t="s">
        <v>844</v>
      </c>
      <c r="C214" s="86" t="s">
        <v>845</v>
      </c>
      <c r="D214" s="99" t="s">
        <v>134</v>
      </c>
      <c r="E214" s="99" t="s">
        <v>359</v>
      </c>
      <c r="F214" s="86" t="s">
        <v>846</v>
      </c>
      <c r="G214" s="99" t="s">
        <v>165</v>
      </c>
      <c r="H214" s="86" t="s">
        <v>549</v>
      </c>
      <c r="I214" s="86" t="s">
        <v>174</v>
      </c>
      <c r="J214" s="86"/>
      <c r="K214" s="96">
        <v>3.5300000000012206</v>
      </c>
      <c r="L214" s="99" t="s">
        <v>178</v>
      </c>
      <c r="M214" s="100">
        <v>2.75E-2</v>
      </c>
      <c r="N214" s="100">
        <v>1.3000000000004692E-2</v>
      </c>
      <c r="O214" s="96">
        <v>1213322.159283</v>
      </c>
      <c r="P214" s="98">
        <v>105.37</v>
      </c>
      <c r="Q214" s="86"/>
      <c r="R214" s="96">
        <v>1278.4775187479997</v>
      </c>
      <c r="S214" s="97">
        <v>2.7907584338385939E-3</v>
      </c>
      <c r="T214" s="97">
        <f t="shared" si="3"/>
        <v>1.4548526546014566E-3</v>
      </c>
      <c r="U214" s="97">
        <f>R214/'סכום נכסי הקרן'!$C$42</f>
        <v>1.8842031631864135E-4</v>
      </c>
    </row>
    <row r="215" spans="2:21">
      <c r="B215" s="89" t="s">
        <v>847</v>
      </c>
      <c r="C215" s="86" t="s">
        <v>848</v>
      </c>
      <c r="D215" s="99" t="s">
        <v>134</v>
      </c>
      <c r="E215" s="99" t="s">
        <v>359</v>
      </c>
      <c r="F215" s="86" t="s">
        <v>846</v>
      </c>
      <c r="G215" s="99" t="s">
        <v>165</v>
      </c>
      <c r="H215" s="86" t="s">
        <v>549</v>
      </c>
      <c r="I215" s="86" t="s">
        <v>174</v>
      </c>
      <c r="J215" s="86"/>
      <c r="K215" s="96">
        <v>4.5700000000006415</v>
      </c>
      <c r="L215" s="99" t="s">
        <v>178</v>
      </c>
      <c r="M215" s="100">
        <v>2.3E-2</v>
      </c>
      <c r="N215" s="100">
        <v>1.5700000000002108E-2</v>
      </c>
      <c r="O215" s="96">
        <v>2246367.011674</v>
      </c>
      <c r="P215" s="98">
        <v>103.52</v>
      </c>
      <c r="Q215" s="86"/>
      <c r="R215" s="96">
        <v>2325.4390807429995</v>
      </c>
      <c r="S215" s="97">
        <v>7.4402193137336889E-3</v>
      </c>
      <c r="T215" s="97">
        <f t="shared" si="3"/>
        <v>2.6462500670688597E-3</v>
      </c>
      <c r="U215" s="97">
        <f>R215/'סכום נכסי הקרן'!$C$42</f>
        <v>3.4272011885075007E-4</v>
      </c>
    </row>
    <row r="216" spans="2:21">
      <c r="B216" s="89" t="s">
        <v>849</v>
      </c>
      <c r="C216" s="86" t="s">
        <v>850</v>
      </c>
      <c r="D216" s="99" t="s">
        <v>134</v>
      </c>
      <c r="E216" s="99" t="s">
        <v>359</v>
      </c>
      <c r="F216" s="86" t="s">
        <v>851</v>
      </c>
      <c r="G216" s="99" t="s">
        <v>170</v>
      </c>
      <c r="H216" s="86" t="s">
        <v>646</v>
      </c>
      <c r="I216" s="86" t="s">
        <v>363</v>
      </c>
      <c r="J216" s="86"/>
      <c r="K216" s="96">
        <v>1.1200000000005426</v>
      </c>
      <c r="L216" s="99" t="s">
        <v>178</v>
      </c>
      <c r="M216" s="100">
        <v>3.3000000000000002E-2</v>
      </c>
      <c r="N216" s="100">
        <v>1.6800000000008138E-2</v>
      </c>
      <c r="O216" s="96">
        <v>432819.92400899989</v>
      </c>
      <c r="P216" s="98">
        <v>102.2</v>
      </c>
      <c r="Q216" s="86"/>
      <c r="R216" s="96">
        <v>442.34194792299991</v>
      </c>
      <c r="S216" s="97">
        <v>1.266327878527952E-3</v>
      </c>
      <c r="T216" s="97">
        <f t="shared" si="3"/>
        <v>5.0336618965937728E-4</v>
      </c>
      <c r="U216" s="97">
        <f>R216/'סכום נכסי הקרן'!$C$42</f>
        <v>6.5191767963409898E-5</v>
      </c>
    </row>
    <row r="217" spans="2:21">
      <c r="B217" s="89" t="s">
        <v>852</v>
      </c>
      <c r="C217" s="86" t="s">
        <v>853</v>
      </c>
      <c r="D217" s="99" t="s">
        <v>134</v>
      </c>
      <c r="E217" s="99" t="s">
        <v>359</v>
      </c>
      <c r="F217" s="86" t="s">
        <v>645</v>
      </c>
      <c r="G217" s="99" t="s">
        <v>170</v>
      </c>
      <c r="H217" s="86" t="s">
        <v>646</v>
      </c>
      <c r="I217" s="86" t="s">
        <v>363</v>
      </c>
      <c r="J217" s="86"/>
      <c r="K217" s="96">
        <v>0.90999999999909287</v>
      </c>
      <c r="L217" s="99" t="s">
        <v>178</v>
      </c>
      <c r="M217" s="100">
        <v>4.2999999999999997E-2</v>
      </c>
      <c r="N217" s="100">
        <v>1.7199999999988835E-2</v>
      </c>
      <c r="O217" s="96">
        <v>697844.53645799984</v>
      </c>
      <c r="P217" s="98">
        <v>102.68</v>
      </c>
      <c r="Q217" s="86"/>
      <c r="R217" s="96">
        <v>716.54679331499995</v>
      </c>
      <c r="S217" s="97">
        <v>3.2225108916179523E-3</v>
      </c>
      <c r="T217" s="97">
        <f t="shared" si="3"/>
        <v>8.1539955854786515E-4</v>
      </c>
      <c r="U217" s="97">
        <f>R217/'סכום נכסי הקרן'!$C$42</f>
        <v>1.0560371338069073E-4</v>
      </c>
    </row>
    <row r="218" spans="2:21">
      <c r="B218" s="89" t="s">
        <v>854</v>
      </c>
      <c r="C218" s="86" t="s">
        <v>855</v>
      </c>
      <c r="D218" s="99" t="s">
        <v>134</v>
      </c>
      <c r="E218" s="99" t="s">
        <v>359</v>
      </c>
      <c r="F218" s="86" t="s">
        <v>645</v>
      </c>
      <c r="G218" s="99" t="s">
        <v>170</v>
      </c>
      <c r="H218" s="86" t="s">
        <v>646</v>
      </c>
      <c r="I218" s="86" t="s">
        <v>363</v>
      </c>
      <c r="J218" s="86"/>
      <c r="K218" s="96">
        <v>1.6200000000001271</v>
      </c>
      <c r="L218" s="99" t="s">
        <v>178</v>
      </c>
      <c r="M218" s="100">
        <v>4.2500000000000003E-2</v>
      </c>
      <c r="N218" s="100">
        <v>1.9100000000006979E-2</v>
      </c>
      <c r="O218" s="96">
        <v>597558.74027599988</v>
      </c>
      <c r="P218" s="98">
        <v>105.53</v>
      </c>
      <c r="Q218" s="86"/>
      <c r="R218" s="96">
        <v>630.60374551599989</v>
      </c>
      <c r="S218" s="97">
        <v>1.590642088474129E-3</v>
      </c>
      <c r="T218" s="97">
        <f t="shared" si="3"/>
        <v>7.1760005139864271E-4</v>
      </c>
      <c r="U218" s="97">
        <f>R218/'סכום נכסי הקרן'!$C$42</f>
        <v>9.2937541301627688E-5</v>
      </c>
    </row>
    <row r="219" spans="2:21">
      <c r="B219" s="89" t="s">
        <v>856</v>
      </c>
      <c r="C219" s="86" t="s">
        <v>857</v>
      </c>
      <c r="D219" s="99" t="s">
        <v>134</v>
      </c>
      <c r="E219" s="99" t="s">
        <v>359</v>
      </c>
      <c r="F219" s="86" t="s">
        <v>645</v>
      </c>
      <c r="G219" s="99" t="s">
        <v>170</v>
      </c>
      <c r="H219" s="86" t="s">
        <v>646</v>
      </c>
      <c r="I219" s="86" t="s">
        <v>363</v>
      </c>
      <c r="J219" s="86"/>
      <c r="K219" s="96">
        <v>1.5399999999998539</v>
      </c>
      <c r="L219" s="99" t="s">
        <v>178</v>
      </c>
      <c r="M219" s="100">
        <v>3.7000000000000005E-2</v>
      </c>
      <c r="N219" s="100">
        <v>1.9500000000000996E-2</v>
      </c>
      <c r="O219" s="96">
        <v>1446007.1635869998</v>
      </c>
      <c r="P219" s="98">
        <v>104.22</v>
      </c>
      <c r="Q219" s="86"/>
      <c r="R219" s="96">
        <v>1507.0287301429996</v>
      </c>
      <c r="S219" s="97">
        <v>5.4819819730389414E-3</v>
      </c>
      <c r="T219" s="97">
        <f t="shared" si="3"/>
        <v>1.7149341435086815E-3</v>
      </c>
      <c r="U219" s="97">
        <f>R219/'סכום נכסי הקרן'!$C$42</f>
        <v>2.221038898774681E-4</v>
      </c>
    </row>
    <row r="220" spans="2:21">
      <c r="B220" s="89" t="s">
        <v>858</v>
      </c>
      <c r="C220" s="86" t="s">
        <v>859</v>
      </c>
      <c r="D220" s="99" t="s">
        <v>134</v>
      </c>
      <c r="E220" s="99" t="s">
        <v>359</v>
      </c>
      <c r="F220" s="86" t="s">
        <v>860</v>
      </c>
      <c r="G220" s="99" t="s">
        <v>736</v>
      </c>
      <c r="H220" s="86" t="s">
        <v>642</v>
      </c>
      <c r="I220" s="86" t="s">
        <v>174</v>
      </c>
      <c r="J220" s="86"/>
      <c r="K220" s="96">
        <v>3.5400000000141518</v>
      </c>
      <c r="L220" s="99" t="s">
        <v>178</v>
      </c>
      <c r="M220" s="100">
        <v>3.7499999999999999E-2</v>
      </c>
      <c r="N220" s="100">
        <v>1.3099999999997856E-2</v>
      </c>
      <c r="O220" s="96">
        <v>42480.900654999998</v>
      </c>
      <c r="P220" s="98">
        <v>109.78</v>
      </c>
      <c r="Q220" s="86"/>
      <c r="R220" s="96">
        <v>46.635532870999995</v>
      </c>
      <c r="S220" s="97">
        <v>9.2119213446276689E-5</v>
      </c>
      <c r="T220" s="97">
        <f t="shared" si="3"/>
        <v>5.3069238841657955E-5</v>
      </c>
      <c r="U220" s="97">
        <f>R220/'סכום נכסי הקרן'!$C$42</f>
        <v>6.8730828085638273E-6</v>
      </c>
    </row>
    <row r="221" spans="2:21">
      <c r="B221" s="89" t="s">
        <v>861</v>
      </c>
      <c r="C221" s="86" t="s">
        <v>862</v>
      </c>
      <c r="D221" s="99" t="s">
        <v>134</v>
      </c>
      <c r="E221" s="99" t="s">
        <v>359</v>
      </c>
      <c r="F221" s="86" t="s">
        <v>860</v>
      </c>
      <c r="G221" s="99" t="s">
        <v>736</v>
      </c>
      <c r="H221" s="86" t="s">
        <v>646</v>
      </c>
      <c r="I221" s="86" t="s">
        <v>363</v>
      </c>
      <c r="J221" s="86"/>
      <c r="K221" s="96">
        <v>6.449999999998643</v>
      </c>
      <c r="L221" s="99" t="s">
        <v>178</v>
      </c>
      <c r="M221" s="100">
        <v>3.7499999999999999E-2</v>
      </c>
      <c r="N221" s="100">
        <v>2.0599999999993672E-2</v>
      </c>
      <c r="O221" s="96">
        <v>1183760.5049639998</v>
      </c>
      <c r="P221" s="98">
        <v>112.15</v>
      </c>
      <c r="Q221" s="86"/>
      <c r="R221" s="96">
        <v>1327.5874457639998</v>
      </c>
      <c r="S221" s="97">
        <v>5.380729568018181E-3</v>
      </c>
      <c r="T221" s="97">
        <f t="shared" si="3"/>
        <v>1.5107376479930334E-3</v>
      </c>
      <c r="U221" s="97">
        <f>R221/'סכום נכסי הקרן'!$C$42</f>
        <v>1.9565807204531365E-4</v>
      </c>
    </row>
    <row r="222" spans="2:21">
      <c r="B222" s="89" t="s">
        <v>863</v>
      </c>
      <c r="C222" s="86" t="s">
        <v>864</v>
      </c>
      <c r="D222" s="99" t="s">
        <v>134</v>
      </c>
      <c r="E222" s="99" t="s">
        <v>359</v>
      </c>
      <c r="F222" s="86" t="s">
        <v>865</v>
      </c>
      <c r="G222" s="99" t="s">
        <v>767</v>
      </c>
      <c r="H222" s="86" t="s">
        <v>642</v>
      </c>
      <c r="I222" s="86" t="s">
        <v>174</v>
      </c>
      <c r="J222" s="86"/>
      <c r="K222" s="96">
        <v>0.40999999998276998</v>
      </c>
      <c r="L222" s="99" t="s">
        <v>178</v>
      </c>
      <c r="M222" s="100">
        <v>5.5500000000000001E-2</v>
      </c>
      <c r="N222" s="100">
        <v>1.1499999999624476E-2</v>
      </c>
      <c r="O222" s="96">
        <v>22128.267367999997</v>
      </c>
      <c r="P222" s="98">
        <v>102.29</v>
      </c>
      <c r="Q222" s="86"/>
      <c r="R222" s="96">
        <v>22.635004679000001</v>
      </c>
      <c r="S222" s="97">
        <v>1.8440222806666664E-3</v>
      </c>
      <c r="T222" s="97">
        <f t="shared" si="3"/>
        <v>2.5757665787043441E-5</v>
      </c>
      <c r="U222" s="97">
        <f>R222/'סכום נכסי הקרן'!$C$42</f>
        <v>3.3359168846924083E-6</v>
      </c>
    </row>
    <row r="223" spans="2:21">
      <c r="B223" s="89" t="s">
        <v>866</v>
      </c>
      <c r="C223" s="86" t="s">
        <v>867</v>
      </c>
      <c r="D223" s="99" t="s">
        <v>134</v>
      </c>
      <c r="E223" s="99" t="s">
        <v>359</v>
      </c>
      <c r="F223" s="86" t="s">
        <v>868</v>
      </c>
      <c r="G223" s="99" t="s">
        <v>165</v>
      </c>
      <c r="H223" s="86" t="s">
        <v>646</v>
      </c>
      <c r="I223" s="86" t="s">
        <v>363</v>
      </c>
      <c r="J223" s="86"/>
      <c r="K223" s="96">
        <v>1.9299999999988806</v>
      </c>
      <c r="L223" s="99" t="s">
        <v>178</v>
      </c>
      <c r="M223" s="100">
        <v>3.4000000000000002E-2</v>
      </c>
      <c r="N223" s="100">
        <v>1.5499999999952637E-2</v>
      </c>
      <c r="O223" s="96">
        <v>111590.58095499998</v>
      </c>
      <c r="P223" s="98">
        <v>104.06</v>
      </c>
      <c r="Q223" s="86"/>
      <c r="R223" s="96">
        <v>116.12115514099997</v>
      </c>
      <c r="S223" s="97">
        <v>1.9792289692874266E-4</v>
      </c>
      <c r="T223" s="97">
        <f t="shared" si="3"/>
        <v>1.3214090066887671E-4</v>
      </c>
      <c r="U223" s="97">
        <f>R223/'סכום נכסי הקרן'!$C$42</f>
        <v>1.7113781401787731E-5</v>
      </c>
    </row>
    <row r="224" spans="2:21">
      <c r="B224" s="89" t="s">
        <v>869</v>
      </c>
      <c r="C224" s="86" t="s">
        <v>870</v>
      </c>
      <c r="D224" s="99" t="s">
        <v>134</v>
      </c>
      <c r="E224" s="99" t="s">
        <v>359</v>
      </c>
      <c r="F224" s="86" t="s">
        <v>641</v>
      </c>
      <c r="G224" s="99" t="s">
        <v>367</v>
      </c>
      <c r="H224" s="86" t="s">
        <v>642</v>
      </c>
      <c r="I224" s="86" t="s">
        <v>174</v>
      </c>
      <c r="J224" s="86"/>
      <c r="K224" s="96">
        <v>0.18000000000023333</v>
      </c>
      <c r="L224" s="99" t="s">
        <v>178</v>
      </c>
      <c r="M224" s="100">
        <v>1.5600000000000001E-2</v>
      </c>
      <c r="N224" s="100">
        <v>7.8999999999972773E-3</v>
      </c>
      <c r="O224" s="96">
        <v>1025851.3999449998</v>
      </c>
      <c r="P224" s="98">
        <v>100.25</v>
      </c>
      <c r="Q224" s="86"/>
      <c r="R224" s="96">
        <v>1028.416062732</v>
      </c>
      <c r="S224" s="97">
        <v>1.9932604048206581E-3</v>
      </c>
      <c r="T224" s="97">
        <f t="shared" si="3"/>
        <v>1.1702934286757236E-3</v>
      </c>
      <c r="U224" s="97">
        <f>R224/'סכום נכסי הקרן'!$C$42</f>
        <v>1.5156659151652237E-4</v>
      </c>
    </row>
    <row r="225" spans="2:21">
      <c r="B225" s="89" t="s">
        <v>871</v>
      </c>
      <c r="C225" s="86" t="s">
        <v>872</v>
      </c>
      <c r="D225" s="99" t="s">
        <v>134</v>
      </c>
      <c r="E225" s="99" t="s">
        <v>359</v>
      </c>
      <c r="F225" s="86" t="s">
        <v>873</v>
      </c>
      <c r="G225" s="99" t="s">
        <v>420</v>
      </c>
      <c r="H225" s="86" t="s">
        <v>642</v>
      </c>
      <c r="I225" s="86" t="s">
        <v>174</v>
      </c>
      <c r="J225" s="86"/>
      <c r="K225" s="96">
        <v>2.4600000002829412</v>
      </c>
      <c r="L225" s="99" t="s">
        <v>178</v>
      </c>
      <c r="M225" s="100">
        <v>6.7500000000000004E-2</v>
      </c>
      <c r="N225" s="100">
        <v>3.1700000002711518E-2</v>
      </c>
      <c r="O225" s="96">
        <v>3088.9746699999996</v>
      </c>
      <c r="P225" s="98">
        <v>109.84</v>
      </c>
      <c r="Q225" s="86"/>
      <c r="R225" s="96">
        <v>3.3929294239999996</v>
      </c>
      <c r="S225" s="97">
        <v>4.6352116513892321E-6</v>
      </c>
      <c r="T225" s="97">
        <f t="shared" si="3"/>
        <v>3.8610083532917919E-6</v>
      </c>
      <c r="U225" s="97">
        <f>R225/'סכום נכסי הקרן'!$C$42</f>
        <v>5.000454258616628E-7</v>
      </c>
    </row>
    <row r="226" spans="2:21">
      <c r="B226" s="89" t="s">
        <v>874</v>
      </c>
      <c r="C226" s="86" t="s">
        <v>875</v>
      </c>
      <c r="D226" s="99" t="s">
        <v>134</v>
      </c>
      <c r="E226" s="99" t="s">
        <v>359</v>
      </c>
      <c r="F226" s="86" t="s">
        <v>594</v>
      </c>
      <c r="G226" s="99" t="s">
        <v>420</v>
      </c>
      <c r="H226" s="86" t="s">
        <v>646</v>
      </c>
      <c r="I226" s="86" t="s">
        <v>363</v>
      </c>
      <c r="J226" s="86"/>
      <c r="K226" s="96">
        <v>2.4100000001696045</v>
      </c>
      <c r="L226" s="99" t="s">
        <v>178</v>
      </c>
      <c r="M226" s="100">
        <v>5.74E-2</v>
      </c>
      <c r="N226" s="100">
        <v>1.3899999998303944E-2</v>
      </c>
      <c r="O226" s="96">
        <v>519.65848200000005</v>
      </c>
      <c r="P226" s="98">
        <v>110.59</v>
      </c>
      <c r="Q226" s="96">
        <v>1.4914131999999997E-2</v>
      </c>
      <c r="R226" s="96">
        <v>0.58960449000000004</v>
      </c>
      <c r="S226" s="97">
        <v>3.3669147791507768E-6</v>
      </c>
      <c r="T226" s="97">
        <f t="shared" si="3"/>
        <v>6.7094465476519357E-7</v>
      </c>
      <c r="U226" s="97">
        <f>R226/'סכום נכסי הקרן'!$C$42</f>
        <v>8.6895125553309637E-8</v>
      </c>
    </row>
    <row r="227" spans="2:21">
      <c r="B227" s="89" t="s">
        <v>876</v>
      </c>
      <c r="C227" s="86" t="s">
        <v>877</v>
      </c>
      <c r="D227" s="99" t="s">
        <v>134</v>
      </c>
      <c r="E227" s="99" t="s">
        <v>359</v>
      </c>
      <c r="F227" s="86" t="s">
        <v>594</v>
      </c>
      <c r="G227" s="99" t="s">
        <v>420</v>
      </c>
      <c r="H227" s="86" t="s">
        <v>646</v>
      </c>
      <c r="I227" s="86" t="s">
        <v>363</v>
      </c>
      <c r="J227" s="86"/>
      <c r="K227" s="96">
        <v>4.4700000000159026</v>
      </c>
      <c r="L227" s="99" t="s">
        <v>178</v>
      </c>
      <c r="M227" s="100">
        <v>5.6500000000000002E-2</v>
      </c>
      <c r="N227" s="100">
        <v>1.8100000000087622E-2</v>
      </c>
      <c r="O227" s="96">
        <v>77375.917349999989</v>
      </c>
      <c r="P227" s="98">
        <v>119.47</v>
      </c>
      <c r="Q227" s="86"/>
      <c r="R227" s="96">
        <v>92.441012098999991</v>
      </c>
      <c r="S227" s="97">
        <v>8.819331214819263E-4</v>
      </c>
      <c r="T227" s="97">
        <f t="shared" si="3"/>
        <v>1.051939121917281E-4</v>
      </c>
      <c r="U227" s="97">
        <f>R227/'סכום נכסי הקרן'!$C$42</f>
        <v>1.3623833415206217E-5</v>
      </c>
    </row>
    <row r="228" spans="2:21">
      <c r="B228" s="89" t="s">
        <v>878</v>
      </c>
      <c r="C228" s="86" t="s">
        <v>879</v>
      </c>
      <c r="D228" s="99" t="s">
        <v>134</v>
      </c>
      <c r="E228" s="99" t="s">
        <v>359</v>
      </c>
      <c r="F228" s="86" t="s">
        <v>597</v>
      </c>
      <c r="G228" s="99" t="s">
        <v>420</v>
      </c>
      <c r="H228" s="86" t="s">
        <v>646</v>
      </c>
      <c r="I228" s="86" t="s">
        <v>363</v>
      </c>
      <c r="J228" s="86"/>
      <c r="K228" s="96">
        <v>2.8700000000022272</v>
      </c>
      <c r="L228" s="99" t="s">
        <v>178</v>
      </c>
      <c r="M228" s="100">
        <v>3.7000000000000005E-2</v>
      </c>
      <c r="N228" s="100">
        <v>1.1000000000009089E-2</v>
      </c>
      <c r="O228" s="96">
        <v>405365.88256699994</v>
      </c>
      <c r="P228" s="98">
        <v>108.54</v>
      </c>
      <c r="Q228" s="86"/>
      <c r="R228" s="96">
        <v>439.98412924599995</v>
      </c>
      <c r="S228" s="97">
        <v>1.7930352823758912E-3</v>
      </c>
      <c r="T228" s="97">
        <f t="shared" si="3"/>
        <v>5.0068309299870111E-4</v>
      </c>
      <c r="U228" s="97">
        <f>R228/'סכום נכסי הקרן'!$C$42</f>
        <v>6.4844275782728147E-5</v>
      </c>
    </row>
    <row r="229" spans="2:21">
      <c r="B229" s="89" t="s">
        <v>880</v>
      </c>
      <c r="C229" s="86" t="s">
        <v>881</v>
      </c>
      <c r="D229" s="99" t="s">
        <v>134</v>
      </c>
      <c r="E229" s="99" t="s">
        <v>359</v>
      </c>
      <c r="F229" s="86" t="s">
        <v>882</v>
      </c>
      <c r="G229" s="99" t="s">
        <v>170</v>
      </c>
      <c r="H229" s="86" t="s">
        <v>646</v>
      </c>
      <c r="I229" s="86" t="s">
        <v>363</v>
      </c>
      <c r="J229" s="86"/>
      <c r="K229" s="96">
        <v>2.6700000000001891</v>
      </c>
      <c r="L229" s="99" t="s">
        <v>178</v>
      </c>
      <c r="M229" s="100">
        <v>2.9500000000000002E-2</v>
      </c>
      <c r="N229" s="100">
        <v>1.1099999999996626E-2</v>
      </c>
      <c r="O229" s="96">
        <v>1149945.4600559997</v>
      </c>
      <c r="P229" s="98">
        <v>105.68</v>
      </c>
      <c r="Q229" s="86"/>
      <c r="R229" s="96">
        <v>1215.2623622309998</v>
      </c>
      <c r="S229" s="97">
        <v>5.8468101031914814E-3</v>
      </c>
      <c r="T229" s="97">
        <f t="shared" si="3"/>
        <v>1.3829165142148286E-3</v>
      </c>
      <c r="U229" s="97">
        <f>R229/'סכום נכסי הקרן'!$C$42</f>
        <v>1.791037506282803E-4</v>
      </c>
    </row>
    <row r="230" spans="2:21">
      <c r="B230" s="89" t="s">
        <v>883</v>
      </c>
      <c r="C230" s="86" t="s">
        <v>884</v>
      </c>
      <c r="D230" s="99" t="s">
        <v>134</v>
      </c>
      <c r="E230" s="99" t="s">
        <v>359</v>
      </c>
      <c r="F230" s="86" t="s">
        <v>614</v>
      </c>
      <c r="G230" s="99" t="s">
        <v>487</v>
      </c>
      <c r="H230" s="86" t="s">
        <v>642</v>
      </c>
      <c r="I230" s="86" t="s">
        <v>174</v>
      </c>
      <c r="J230" s="86"/>
      <c r="K230" s="96">
        <v>8.409999999998151</v>
      </c>
      <c r="L230" s="99" t="s">
        <v>178</v>
      </c>
      <c r="M230" s="100">
        <v>3.4300000000000004E-2</v>
      </c>
      <c r="N230" s="100">
        <v>2.1599999999994651E-2</v>
      </c>
      <c r="O230" s="96">
        <v>1868425.4970379996</v>
      </c>
      <c r="P230" s="98">
        <v>112.02</v>
      </c>
      <c r="Q230" s="86"/>
      <c r="R230" s="96">
        <v>2093.0102420069993</v>
      </c>
      <c r="S230" s="97">
        <v>7.3594828148652886E-3</v>
      </c>
      <c r="T230" s="97">
        <f t="shared" ref="T230:T251" si="4">R230/$R$11</f>
        <v>2.3817560043401303E-3</v>
      </c>
      <c r="U230" s="97">
        <f>R230/'סכום נכסי הקרן'!$C$42</f>
        <v>3.0846506573170974E-4</v>
      </c>
    </row>
    <row r="231" spans="2:21">
      <c r="B231" s="89" t="s">
        <v>885</v>
      </c>
      <c r="C231" s="86" t="s">
        <v>886</v>
      </c>
      <c r="D231" s="99" t="s">
        <v>134</v>
      </c>
      <c r="E231" s="99" t="s">
        <v>359</v>
      </c>
      <c r="F231" s="86" t="s">
        <v>887</v>
      </c>
      <c r="G231" s="99" t="s">
        <v>420</v>
      </c>
      <c r="H231" s="86" t="s">
        <v>646</v>
      </c>
      <c r="I231" s="86" t="s">
        <v>363</v>
      </c>
      <c r="J231" s="86"/>
      <c r="K231" s="96">
        <v>4.5399999999989582</v>
      </c>
      <c r="L231" s="99" t="s">
        <v>178</v>
      </c>
      <c r="M231" s="100">
        <v>3.9E-2</v>
      </c>
      <c r="N231" s="100">
        <v>4.119999999998835E-2</v>
      </c>
      <c r="O231" s="96">
        <v>1777461.3672659995</v>
      </c>
      <c r="P231" s="98">
        <v>100.42</v>
      </c>
      <c r="Q231" s="86"/>
      <c r="R231" s="96">
        <v>1784.9267050089998</v>
      </c>
      <c r="S231" s="97">
        <v>4.2231019203734935E-3</v>
      </c>
      <c r="T231" s="97">
        <f t="shared" si="4"/>
        <v>2.0311701355487264E-3</v>
      </c>
      <c r="U231" s="97">
        <f>R231/'סכום נכסי הקרן'!$C$42</f>
        <v>2.6306012380470902E-4</v>
      </c>
    </row>
    <row r="232" spans="2:21">
      <c r="B232" s="89" t="s">
        <v>888</v>
      </c>
      <c r="C232" s="86" t="s">
        <v>889</v>
      </c>
      <c r="D232" s="99" t="s">
        <v>134</v>
      </c>
      <c r="E232" s="99" t="s">
        <v>359</v>
      </c>
      <c r="F232" s="86" t="s">
        <v>890</v>
      </c>
      <c r="G232" s="99" t="s">
        <v>205</v>
      </c>
      <c r="H232" s="86" t="s">
        <v>646</v>
      </c>
      <c r="I232" s="86" t="s">
        <v>363</v>
      </c>
      <c r="J232" s="86"/>
      <c r="K232" s="96">
        <v>1.2399999999999654</v>
      </c>
      <c r="L232" s="99" t="s">
        <v>178</v>
      </c>
      <c r="M232" s="100">
        <v>1.3999999999999999E-2</v>
      </c>
      <c r="N232" s="100">
        <v>0.02</v>
      </c>
      <c r="O232" s="96">
        <v>1157027.6277039999</v>
      </c>
      <c r="P232" s="98">
        <v>99.27</v>
      </c>
      <c r="Q232" s="96"/>
      <c r="R232" s="96">
        <v>1148.5813259709996</v>
      </c>
      <c r="S232" s="97">
        <v>3.5309120695838562E-3</v>
      </c>
      <c r="T232" s="97">
        <f t="shared" si="4"/>
        <v>1.3070363511366078E-3</v>
      </c>
      <c r="U232" s="97">
        <f>R232/'סכום נכסי הקרן'!$C$42</f>
        <v>1.6927638819106834E-4</v>
      </c>
    </row>
    <row r="233" spans="2:21">
      <c r="B233" s="89" t="s">
        <v>891</v>
      </c>
      <c r="C233" s="86" t="s">
        <v>892</v>
      </c>
      <c r="D233" s="99" t="s">
        <v>134</v>
      </c>
      <c r="E233" s="99" t="s">
        <v>359</v>
      </c>
      <c r="F233" s="86" t="s">
        <v>890</v>
      </c>
      <c r="G233" s="99" t="s">
        <v>205</v>
      </c>
      <c r="H233" s="86" t="s">
        <v>646</v>
      </c>
      <c r="I233" s="86" t="s">
        <v>363</v>
      </c>
      <c r="J233" s="86"/>
      <c r="K233" s="96">
        <v>2.6499999999997272</v>
      </c>
      <c r="L233" s="99" t="s">
        <v>178</v>
      </c>
      <c r="M233" s="100">
        <v>2.1600000000000001E-2</v>
      </c>
      <c r="N233" s="100">
        <v>1.929999999999581E-2</v>
      </c>
      <c r="O233" s="96">
        <v>1085279.4413669999</v>
      </c>
      <c r="P233" s="98">
        <v>101.17</v>
      </c>
      <c r="Q233" s="86"/>
      <c r="R233" s="96">
        <v>1097.9772108219997</v>
      </c>
      <c r="S233" s="97">
        <v>1.3667938755278432E-3</v>
      </c>
      <c r="T233" s="97">
        <f t="shared" si="4"/>
        <v>1.249451035651063E-3</v>
      </c>
      <c r="U233" s="97">
        <f>R233/'סכום נכסי הקרן'!$C$42</f>
        <v>1.6181842100464736E-4</v>
      </c>
    </row>
    <row r="234" spans="2:21">
      <c r="B234" s="89" t="s">
        <v>893</v>
      </c>
      <c r="C234" s="86" t="s">
        <v>894</v>
      </c>
      <c r="D234" s="99" t="s">
        <v>134</v>
      </c>
      <c r="E234" s="99" t="s">
        <v>359</v>
      </c>
      <c r="F234" s="86" t="s">
        <v>846</v>
      </c>
      <c r="G234" s="99" t="s">
        <v>165</v>
      </c>
      <c r="H234" s="86" t="s">
        <v>642</v>
      </c>
      <c r="I234" s="86" t="s">
        <v>174</v>
      </c>
      <c r="J234" s="86"/>
      <c r="K234" s="96">
        <v>2.3599999999989407</v>
      </c>
      <c r="L234" s="99" t="s">
        <v>178</v>
      </c>
      <c r="M234" s="100">
        <v>2.4E-2</v>
      </c>
      <c r="N234" s="100">
        <v>1.3999999999994423E-2</v>
      </c>
      <c r="O234" s="96">
        <v>699455.85322099994</v>
      </c>
      <c r="P234" s="98">
        <v>102.56</v>
      </c>
      <c r="Q234" s="86"/>
      <c r="R234" s="96">
        <v>717.36192311599996</v>
      </c>
      <c r="S234" s="97">
        <v>2.0928348994660733E-3</v>
      </c>
      <c r="T234" s="97">
        <f t="shared" si="4"/>
        <v>8.1632714134649803E-4</v>
      </c>
      <c r="U234" s="97">
        <f>R234/'סכום נכסי הקרן'!$C$42</f>
        <v>1.0572384612662714E-4</v>
      </c>
    </row>
    <row r="235" spans="2:21">
      <c r="B235" s="89" t="s">
        <v>895</v>
      </c>
      <c r="C235" s="86" t="s">
        <v>896</v>
      </c>
      <c r="D235" s="99" t="s">
        <v>134</v>
      </c>
      <c r="E235" s="99" t="s">
        <v>359</v>
      </c>
      <c r="F235" s="86" t="s">
        <v>897</v>
      </c>
      <c r="G235" s="99" t="s">
        <v>420</v>
      </c>
      <c r="H235" s="86" t="s">
        <v>646</v>
      </c>
      <c r="I235" s="86" t="s">
        <v>363</v>
      </c>
      <c r="J235" s="86"/>
      <c r="K235" s="96">
        <v>0.97000000000000941</v>
      </c>
      <c r="L235" s="99" t="s">
        <v>178</v>
      </c>
      <c r="M235" s="100">
        <v>5.0999999999999997E-2</v>
      </c>
      <c r="N235" s="100">
        <v>2.1599999999996494E-2</v>
      </c>
      <c r="O235" s="96">
        <v>3214065.5077618724</v>
      </c>
      <c r="P235" s="98">
        <v>102.8</v>
      </c>
      <c r="Q235" s="96"/>
      <c r="R235" s="96">
        <v>3304.0592349009989</v>
      </c>
      <c r="S235" s="97">
        <v>4.4642898920230567E-3</v>
      </c>
      <c r="T235" s="97">
        <f t="shared" si="4"/>
        <v>3.7598778847230288E-3</v>
      </c>
      <c r="U235" s="97">
        <f>R235/'סכום נכסי הקרן'!$C$42</f>
        <v>4.8694785559094791E-4</v>
      </c>
    </row>
    <row r="236" spans="2:21">
      <c r="B236" s="89" t="s">
        <v>898</v>
      </c>
      <c r="C236" s="86" t="s">
        <v>899</v>
      </c>
      <c r="D236" s="99" t="s">
        <v>134</v>
      </c>
      <c r="E236" s="99" t="s">
        <v>359</v>
      </c>
      <c r="F236" s="86" t="s">
        <v>900</v>
      </c>
      <c r="G236" s="99" t="s">
        <v>901</v>
      </c>
      <c r="H236" s="86" t="s">
        <v>646</v>
      </c>
      <c r="I236" s="86" t="s">
        <v>363</v>
      </c>
      <c r="J236" s="86"/>
      <c r="K236" s="96">
        <v>5.3399999999979961</v>
      </c>
      <c r="L236" s="99" t="s">
        <v>178</v>
      </c>
      <c r="M236" s="100">
        <v>2.6200000000000001E-2</v>
      </c>
      <c r="N236" s="100">
        <v>1.9899999999993402E-2</v>
      </c>
      <c r="O236" s="96">
        <v>787200.92362699984</v>
      </c>
      <c r="P236" s="98">
        <v>104</v>
      </c>
      <c r="Q236" s="86"/>
      <c r="R236" s="96">
        <v>818.6889518459999</v>
      </c>
      <c r="S236" s="97">
        <v>1.6328891068991957E-3</v>
      </c>
      <c r="T236" s="97">
        <f t="shared" si="4"/>
        <v>9.3163295984464533E-4</v>
      </c>
      <c r="U236" s="97">
        <f>R236/'סכום נכסי הקרן'!$C$42</f>
        <v>1.206572888543736E-4</v>
      </c>
    </row>
    <row r="237" spans="2:21">
      <c r="B237" s="89" t="s">
        <v>902</v>
      </c>
      <c r="C237" s="86" t="s">
        <v>903</v>
      </c>
      <c r="D237" s="99" t="s">
        <v>134</v>
      </c>
      <c r="E237" s="99" t="s">
        <v>359</v>
      </c>
      <c r="F237" s="86" t="s">
        <v>900</v>
      </c>
      <c r="G237" s="99" t="s">
        <v>901</v>
      </c>
      <c r="H237" s="86" t="s">
        <v>646</v>
      </c>
      <c r="I237" s="86" t="s">
        <v>363</v>
      </c>
      <c r="J237" s="86"/>
      <c r="K237" s="96">
        <v>3.3500000000008954</v>
      </c>
      <c r="L237" s="99" t="s">
        <v>178</v>
      </c>
      <c r="M237" s="100">
        <v>3.3500000000000002E-2</v>
      </c>
      <c r="N237" s="100">
        <v>1.6800000000003187E-2</v>
      </c>
      <c r="O237" s="96">
        <v>802881.17026999989</v>
      </c>
      <c r="P237" s="98">
        <v>105.6</v>
      </c>
      <c r="Q237" s="96">
        <v>149.50316436199998</v>
      </c>
      <c r="R237" s="96">
        <v>1004.8392377259999</v>
      </c>
      <c r="S237" s="97">
        <v>2.2718589098920405E-3</v>
      </c>
      <c r="T237" s="97">
        <f t="shared" si="4"/>
        <v>1.1434640116980642E-3</v>
      </c>
      <c r="U237" s="97">
        <f>R237/'סכום נכסי הקרן'!$C$42</f>
        <v>1.4809187040467196E-4</v>
      </c>
    </row>
    <row r="238" spans="2:21">
      <c r="B238" s="89" t="s">
        <v>904</v>
      </c>
      <c r="C238" s="86" t="s">
        <v>905</v>
      </c>
      <c r="D238" s="99" t="s">
        <v>134</v>
      </c>
      <c r="E238" s="99" t="s">
        <v>359</v>
      </c>
      <c r="F238" s="86" t="s">
        <v>641</v>
      </c>
      <c r="G238" s="99" t="s">
        <v>367</v>
      </c>
      <c r="H238" s="86" t="s">
        <v>677</v>
      </c>
      <c r="I238" s="86" t="s">
        <v>174</v>
      </c>
      <c r="J238" s="86"/>
      <c r="K238" s="96">
        <v>0.9500000000022113</v>
      </c>
      <c r="L238" s="99" t="s">
        <v>178</v>
      </c>
      <c r="M238" s="100">
        <v>2.6800000000000001E-2</v>
      </c>
      <c r="N238" s="100">
        <v>1.1600000000017692E-2</v>
      </c>
      <c r="O238" s="96">
        <v>133564.70331799999</v>
      </c>
      <c r="P238" s="98">
        <v>101.58</v>
      </c>
      <c r="Q238" s="86"/>
      <c r="R238" s="96">
        <v>135.67502908599997</v>
      </c>
      <c r="S238" s="97">
        <v>1.3836887050182329E-3</v>
      </c>
      <c r="T238" s="97">
        <f t="shared" si="4"/>
        <v>1.5439237165640283E-4</v>
      </c>
      <c r="U238" s="97">
        <f>R238/'סכום נכסי הקרן'!$C$42</f>
        <v>1.9995605336853699E-5</v>
      </c>
    </row>
    <row r="239" spans="2:21">
      <c r="B239" s="89" t="s">
        <v>906</v>
      </c>
      <c r="C239" s="86" t="s">
        <v>907</v>
      </c>
      <c r="D239" s="99" t="s">
        <v>134</v>
      </c>
      <c r="E239" s="99" t="s">
        <v>359</v>
      </c>
      <c r="F239" s="86" t="s">
        <v>680</v>
      </c>
      <c r="G239" s="99" t="s">
        <v>681</v>
      </c>
      <c r="H239" s="86" t="s">
        <v>677</v>
      </c>
      <c r="I239" s="86" t="s">
        <v>174</v>
      </c>
      <c r="J239" s="86"/>
      <c r="K239" s="96">
        <v>2.1100085972202325</v>
      </c>
      <c r="L239" s="99" t="s">
        <v>178</v>
      </c>
      <c r="M239" s="100">
        <v>4.6500000000000007E-2</v>
      </c>
      <c r="N239" s="100">
        <v>1.9599871041696516E-2</v>
      </c>
      <c r="O239" s="96">
        <v>2.5791999999999995E-2</v>
      </c>
      <c r="P239" s="98">
        <v>106.91</v>
      </c>
      <c r="Q239" s="86"/>
      <c r="R239" s="96">
        <v>2.7915999999999992E-5</v>
      </c>
      <c r="S239" s="97">
        <v>2.0147350308632063E-10</v>
      </c>
      <c r="T239" s="97">
        <f t="shared" si="4"/>
        <v>3.1767212258551725E-11</v>
      </c>
      <c r="U239" s="97">
        <f>R239/'סכום נכסי הקרן'!$C$42</f>
        <v>4.1142229512977267E-12</v>
      </c>
    </row>
    <row r="240" spans="2:21">
      <c r="B240" s="89" t="s">
        <v>908</v>
      </c>
      <c r="C240" s="86" t="s">
        <v>909</v>
      </c>
      <c r="D240" s="99" t="s">
        <v>134</v>
      </c>
      <c r="E240" s="99" t="s">
        <v>359</v>
      </c>
      <c r="F240" s="86" t="s">
        <v>910</v>
      </c>
      <c r="G240" s="99" t="s">
        <v>487</v>
      </c>
      <c r="H240" s="86" t="s">
        <v>677</v>
      </c>
      <c r="I240" s="86" t="s">
        <v>174</v>
      </c>
      <c r="J240" s="86"/>
      <c r="K240" s="96">
        <v>5.5799999999997647</v>
      </c>
      <c r="L240" s="99" t="s">
        <v>178</v>
      </c>
      <c r="M240" s="100">
        <v>3.27E-2</v>
      </c>
      <c r="N240" s="100">
        <v>1.9299999999997652E-2</v>
      </c>
      <c r="O240" s="96">
        <v>782524.34776099992</v>
      </c>
      <c r="P240" s="98">
        <v>108.97</v>
      </c>
      <c r="Q240" s="86"/>
      <c r="R240" s="96">
        <v>852.71678173999999</v>
      </c>
      <c r="S240" s="97">
        <v>3.5090777926502239E-3</v>
      </c>
      <c r="T240" s="97">
        <f t="shared" si="4"/>
        <v>9.703551727311832E-4</v>
      </c>
      <c r="U240" s="97">
        <f>R240/'סכום נכסי הקרן'!$C$42</f>
        <v>1.2567226516662286E-4</v>
      </c>
    </row>
    <row r="241" spans="2:21">
      <c r="B241" s="89" t="s">
        <v>911</v>
      </c>
      <c r="C241" s="86" t="s">
        <v>912</v>
      </c>
      <c r="D241" s="99" t="s">
        <v>134</v>
      </c>
      <c r="E241" s="99" t="s">
        <v>359</v>
      </c>
      <c r="F241" s="86" t="s">
        <v>691</v>
      </c>
      <c r="G241" s="99" t="s">
        <v>491</v>
      </c>
      <c r="H241" s="86" t="s">
        <v>685</v>
      </c>
      <c r="I241" s="86" t="s">
        <v>363</v>
      </c>
      <c r="J241" s="86"/>
      <c r="K241" s="96">
        <v>1.22999999999976</v>
      </c>
      <c r="L241" s="99" t="s">
        <v>178</v>
      </c>
      <c r="M241" s="100">
        <v>0.06</v>
      </c>
      <c r="N241" s="100">
        <v>1.3499999999998666E-2</v>
      </c>
      <c r="O241" s="96">
        <v>1398050.0078700001</v>
      </c>
      <c r="P241" s="98">
        <v>107.21</v>
      </c>
      <c r="Q241" s="86"/>
      <c r="R241" s="96">
        <v>1498.8493671319998</v>
      </c>
      <c r="S241" s="97">
        <v>3.4071892139705554E-3</v>
      </c>
      <c r="T241" s="97">
        <f t="shared" si="4"/>
        <v>1.7056263787533375E-3</v>
      </c>
      <c r="U241" s="97">
        <f>R241/'סכום נכסי הקרן'!$C$42</f>
        <v>2.2089842623558347E-4</v>
      </c>
    </row>
    <row r="242" spans="2:21">
      <c r="B242" s="89" t="s">
        <v>913</v>
      </c>
      <c r="C242" s="86" t="s">
        <v>914</v>
      </c>
      <c r="D242" s="99" t="s">
        <v>134</v>
      </c>
      <c r="E242" s="99" t="s">
        <v>359</v>
      </c>
      <c r="F242" s="86" t="s">
        <v>691</v>
      </c>
      <c r="G242" s="99" t="s">
        <v>491</v>
      </c>
      <c r="H242" s="86" t="s">
        <v>685</v>
      </c>
      <c r="I242" s="86" t="s">
        <v>363</v>
      </c>
      <c r="J242" s="86"/>
      <c r="K242" s="96">
        <v>2.9899999999366149</v>
      </c>
      <c r="L242" s="99" t="s">
        <v>178</v>
      </c>
      <c r="M242" s="100">
        <v>5.9000000000000004E-2</v>
      </c>
      <c r="N242" s="100">
        <v>1.6699999999529723E-2</v>
      </c>
      <c r="O242" s="96">
        <v>21327.212094999995</v>
      </c>
      <c r="P242" s="98">
        <v>114.66</v>
      </c>
      <c r="Q242" s="86"/>
      <c r="R242" s="96">
        <v>24.453781144999997</v>
      </c>
      <c r="S242" s="97">
        <v>2.5242842733398541E-5</v>
      </c>
      <c r="T242" s="97">
        <f t="shared" si="4"/>
        <v>2.782735550069441E-5</v>
      </c>
      <c r="U242" s="97">
        <f>R242/'סכום נכסי הקרן'!$C$42</f>
        <v>3.603965741251276E-6</v>
      </c>
    </row>
    <row r="243" spans="2:21">
      <c r="B243" s="89" t="s">
        <v>915</v>
      </c>
      <c r="C243" s="86" t="s">
        <v>916</v>
      </c>
      <c r="D243" s="99" t="s">
        <v>134</v>
      </c>
      <c r="E243" s="99" t="s">
        <v>359</v>
      </c>
      <c r="F243" s="86" t="s">
        <v>705</v>
      </c>
      <c r="G243" s="99" t="s">
        <v>420</v>
      </c>
      <c r="H243" s="86" t="s">
        <v>677</v>
      </c>
      <c r="I243" s="86" t="s">
        <v>174</v>
      </c>
      <c r="J243" s="86"/>
      <c r="K243" s="96">
        <v>2.9900223740702665</v>
      </c>
      <c r="L243" s="99" t="s">
        <v>178</v>
      </c>
      <c r="M243" s="100">
        <v>7.0499999999999993E-2</v>
      </c>
      <c r="N243" s="100">
        <v>2.3100320493438957E-2</v>
      </c>
      <c r="O243" s="96">
        <v>2.8218999999999998E-2</v>
      </c>
      <c r="P243" s="98">
        <v>116.33</v>
      </c>
      <c r="Q243" s="86"/>
      <c r="R243" s="96">
        <v>3.3073999999999995E-5</v>
      </c>
      <c r="S243" s="97">
        <v>6.1027037572791449E-11</v>
      </c>
      <c r="T243" s="97">
        <f t="shared" si="4"/>
        <v>3.763679532308855E-11</v>
      </c>
      <c r="U243" s="97">
        <f>R243/'סכום נכסי הקרן'!$C$42</f>
        <v>4.8744021310797047E-12</v>
      </c>
    </row>
    <row r="244" spans="2:21">
      <c r="B244" s="89" t="s">
        <v>917</v>
      </c>
      <c r="C244" s="86" t="s">
        <v>918</v>
      </c>
      <c r="D244" s="99" t="s">
        <v>134</v>
      </c>
      <c r="E244" s="99" t="s">
        <v>359</v>
      </c>
      <c r="F244" s="86" t="s">
        <v>708</v>
      </c>
      <c r="G244" s="99" t="s">
        <v>205</v>
      </c>
      <c r="H244" s="86" t="s">
        <v>685</v>
      </c>
      <c r="I244" s="86" t="s">
        <v>363</v>
      </c>
      <c r="J244" s="86"/>
      <c r="K244" s="96">
        <v>3.0799999999998646</v>
      </c>
      <c r="L244" s="99" t="s">
        <v>178</v>
      </c>
      <c r="M244" s="100">
        <v>4.1399999999999999E-2</v>
      </c>
      <c r="N244" s="100">
        <v>5.9799999999997508E-2</v>
      </c>
      <c r="O244" s="96">
        <v>925797.5892269999</v>
      </c>
      <c r="P244" s="98">
        <v>95.7</v>
      </c>
      <c r="Q244" s="86"/>
      <c r="R244" s="96">
        <v>885.98829268899988</v>
      </c>
      <c r="S244" s="97">
        <v>1.4393441644771621E-3</v>
      </c>
      <c r="T244" s="97">
        <f t="shared" si="4"/>
        <v>1.0082167270541382E-3</v>
      </c>
      <c r="U244" s="97">
        <f>R244/'סכום נכסי הקרן'!$C$42</f>
        <v>1.305757761986736E-4</v>
      </c>
    </row>
    <row r="245" spans="2:21">
      <c r="B245" s="89" t="s">
        <v>919</v>
      </c>
      <c r="C245" s="86" t="s">
        <v>920</v>
      </c>
      <c r="D245" s="99" t="s">
        <v>134</v>
      </c>
      <c r="E245" s="99" t="s">
        <v>359</v>
      </c>
      <c r="F245" s="86" t="s">
        <v>708</v>
      </c>
      <c r="G245" s="99" t="s">
        <v>205</v>
      </c>
      <c r="H245" s="86" t="s">
        <v>685</v>
      </c>
      <c r="I245" s="86" t="s">
        <v>363</v>
      </c>
      <c r="J245" s="86"/>
      <c r="K245" s="96">
        <v>5.3500000000004979</v>
      </c>
      <c r="L245" s="99" t="s">
        <v>178</v>
      </c>
      <c r="M245" s="100">
        <v>2.5000000000000001E-2</v>
      </c>
      <c r="N245" s="100">
        <v>6.0900000000005977E-2</v>
      </c>
      <c r="O245" s="96">
        <v>2378542.283878</v>
      </c>
      <c r="P245" s="98">
        <v>84.46</v>
      </c>
      <c r="Q245" s="86"/>
      <c r="R245" s="96">
        <v>2008.9167602199998</v>
      </c>
      <c r="S245" s="97">
        <v>3.8742448881204424E-3</v>
      </c>
      <c r="T245" s="97">
        <f t="shared" si="4"/>
        <v>2.2860612240890817E-3</v>
      </c>
      <c r="U245" s="97">
        <f>R245/'סכום נכסי הקרן'!$C$42</f>
        <v>2.9607148023154454E-4</v>
      </c>
    </row>
    <row r="246" spans="2:21">
      <c r="B246" s="89" t="s">
        <v>921</v>
      </c>
      <c r="C246" s="86" t="s">
        <v>922</v>
      </c>
      <c r="D246" s="99" t="s">
        <v>134</v>
      </c>
      <c r="E246" s="99" t="s">
        <v>359</v>
      </c>
      <c r="F246" s="86" t="s">
        <v>708</v>
      </c>
      <c r="G246" s="99" t="s">
        <v>205</v>
      </c>
      <c r="H246" s="86" t="s">
        <v>685</v>
      </c>
      <c r="I246" s="86" t="s">
        <v>363</v>
      </c>
      <c r="J246" s="86"/>
      <c r="K246" s="96">
        <v>4.0100000000014111</v>
      </c>
      <c r="L246" s="99" t="s">
        <v>178</v>
      </c>
      <c r="M246" s="100">
        <v>3.5499999999999997E-2</v>
      </c>
      <c r="N246" s="100">
        <v>6.340000000002162E-2</v>
      </c>
      <c r="O246" s="96">
        <v>1204794.010214</v>
      </c>
      <c r="P246" s="98">
        <v>90.6</v>
      </c>
      <c r="Q246" s="86"/>
      <c r="R246" s="96">
        <v>1091.5433195459998</v>
      </c>
      <c r="S246" s="97">
        <v>1.6953790702583891E-3</v>
      </c>
      <c r="T246" s="97">
        <f t="shared" si="4"/>
        <v>1.242129542965394E-3</v>
      </c>
      <c r="U246" s="97">
        <f>R246/'סכום נכסי הקרן'!$C$42</f>
        <v>1.608702026655632E-4</v>
      </c>
    </row>
    <row r="247" spans="2:21">
      <c r="B247" s="89" t="s">
        <v>923</v>
      </c>
      <c r="C247" s="86" t="s">
        <v>924</v>
      </c>
      <c r="D247" s="99" t="s">
        <v>134</v>
      </c>
      <c r="E247" s="99" t="s">
        <v>359</v>
      </c>
      <c r="F247" s="86" t="s">
        <v>925</v>
      </c>
      <c r="G247" s="99" t="s">
        <v>491</v>
      </c>
      <c r="H247" s="86" t="s">
        <v>717</v>
      </c>
      <c r="I247" s="86" t="s">
        <v>174</v>
      </c>
      <c r="J247" s="86"/>
      <c r="K247" s="96">
        <v>5.5700000000010697</v>
      </c>
      <c r="L247" s="99" t="s">
        <v>178</v>
      </c>
      <c r="M247" s="100">
        <v>4.4500000000000005E-2</v>
      </c>
      <c r="N247" s="100">
        <v>1.9300000000001979E-2</v>
      </c>
      <c r="O247" s="96">
        <v>1706104.8177689998</v>
      </c>
      <c r="P247" s="98">
        <v>115.62</v>
      </c>
      <c r="Q247" s="86"/>
      <c r="R247" s="96">
        <v>1972.5984092769997</v>
      </c>
      <c r="S247" s="97">
        <v>5.8782552982669508E-3</v>
      </c>
      <c r="T247" s="97">
        <f t="shared" si="4"/>
        <v>2.2447324963599355E-3</v>
      </c>
      <c r="U247" s="97">
        <f>R247/'סכום נכסי הקרן'!$C$42</f>
        <v>2.9071892997352134E-4</v>
      </c>
    </row>
    <row r="248" spans="2:21">
      <c r="B248" s="89" t="s">
        <v>926</v>
      </c>
      <c r="C248" s="86" t="s">
        <v>927</v>
      </c>
      <c r="D248" s="99" t="s">
        <v>134</v>
      </c>
      <c r="E248" s="99" t="s">
        <v>359</v>
      </c>
      <c r="F248" s="86" t="s">
        <v>928</v>
      </c>
      <c r="G248" s="99" t="s">
        <v>420</v>
      </c>
      <c r="H248" s="86" t="s">
        <v>717</v>
      </c>
      <c r="I248" s="86" t="s">
        <v>174</v>
      </c>
      <c r="J248" s="86"/>
      <c r="K248" s="96">
        <v>3.819999999999216</v>
      </c>
      <c r="L248" s="99" t="s">
        <v>178</v>
      </c>
      <c r="M248" s="100">
        <v>4.2000000000000003E-2</v>
      </c>
      <c r="N248" s="100">
        <v>7.4199999999983113E-2</v>
      </c>
      <c r="O248" s="96">
        <v>1483979.0069329997</v>
      </c>
      <c r="P248" s="98">
        <v>89.37</v>
      </c>
      <c r="Q248" s="86"/>
      <c r="R248" s="96">
        <v>1326.2320387719997</v>
      </c>
      <c r="S248" s="97">
        <v>2.4949372475030832E-3</v>
      </c>
      <c r="T248" s="97">
        <f t="shared" si="4"/>
        <v>1.5091952528930336E-3</v>
      </c>
      <c r="U248" s="97">
        <f>R248/'סכום נכסי הקרן'!$C$42</f>
        <v>1.9545831396554448E-4</v>
      </c>
    </row>
    <row r="249" spans="2:21">
      <c r="B249" s="89" t="s">
        <v>929</v>
      </c>
      <c r="C249" s="86" t="s">
        <v>930</v>
      </c>
      <c r="D249" s="99" t="s">
        <v>134</v>
      </c>
      <c r="E249" s="99" t="s">
        <v>359</v>
      </c>
      <c r="F249" s="86" t="s">
        <v>928</v>
      </c>
      <c r="G249" s="99" t="s">
        <v>420</v>
      </c>
      <c r="H249" s="86" t="s">
        <v>717</v>
      </c>
      <c r="I249" s="86" t="s">
        <v>174</v>
      </c>
      <c r="J249" s="86"/>
      <c r="K249" s="96">
        <v>4.3399999999998897</v>
      </c>
      <c r="L249" s="99" t="s">
        <v>178</v>
      </c>
      <c r="M249" s="100">
        <v>3.2500000000000001E-2</v>
      </c>
      <c r="N249" s="100">
        <v>4.6199999999999235E-2</v>
      </c>
      <c r="O249" s="96">
        <v>2478696.7306469996</v>
      </c>
      <c r="P249" s="98">
        <v>95.01</v>
      </c>
      <c r="Q249" s="86"/>
      <c r="R249" s="96">
        <v>2355.0096815389998</v>
      </c>
      <c r="S249" s="97">
        <v>3.0219201118783668E-3</v>
      </c>
      <c r="T249" s="97">
        <f t="shared" si="4"/>
        <v>2.6799001441608298E-3</v>
      </c>
      <c r="U249" s="97">
        <f>R249/'סכום נכסי הקרן'!$C$42</f>
        <v>3.4707819466671825E-4</v>
      </c>
    </row>
    <row r="250" spans="2:21">
      <c r="B250" s="89" t="s">
        <v>931</v>
      </c>
      <c r="C250" s="86" t="s">
        <v>932</v>
      </c>
      <c r="D250" s="99" t="s">
        <v>134</v>
      </c>
      <c r="E250" s="99" t="s">
        <v>359</v>
      </c>
      <c r="F250" s="86" t="s">
        <v>933</v>
      </c>
      <c r="G250" s="99" t="s">
        <v>420</v>
      </c>
      <c r="H250" s="86" t="s">
        <v>717</v>
      </c>
      <c r="I250" s="86" t="s">
        <v>174</v>
      </c>
      <c r="J250" s="86"/>
      <c r="K250" s="96">
        <v>3.3799999999995252</v>
      </c>
      <c r="L250" s="99" t="s">
        <v>178</v>
      </c>
      <c r="M250" s="100">
        <v>4.5999999999999999E-2</v>
      </c>
      <c r="N250" s="100">
        <v>6.4699999999994123E-2</v>
      </c>
      <c r="O250" s="96">
        <v>847427.86560784583</v>
      </c>
      <c r="P250" s="98">
        <v>94.27</v>
      </c>
      <c r="Q250" s="96"/>
      <c r="R250" s="96">
        <v>798.87024880099989</v>
      </c>
      <c r="S250" s="97">
        <v>3.5465476887506114E-3</v>
      </c>
      <c r="T250" s="97">
        <f t="shared" si="4"/>
        <v>9.0908012468489028E-4</v>
      </c>
      <c r="U250" s="97">
        <f>R250/'סכום נכסי הקרן'!$C$42</f>
        <v>1.1773643475877633E-4</v>
      </c>
    </row>
    <row r="251" spans="2:21">
      <c r="B251" s="89" t="s">
        <v>934</v>
      </c>
      <c r="C251" s="86" t="s">
        <v>935</v>
      </c>
      <c r="D251" s="99" t="s">
        <v>134</v>
      </c>
      <c r="E251" s="99" t="s">
        <v>359</v>
      </c>
      <c r="F251" s="86" t="s">
        <v>936</v>
      </c>
      <c r="G251" s="99" t="s">
        <v>491</v>
      </c>
      <c r="H251" s="86" t="s">
        <v>732</v>
      </c>
      <c r="I251" s="86" t="s">
        <v>363</v>
      </c>
      <c r="J251" s="86"/>
      <c r="K251" s="96">
        <v>0.50999999999771162</v>
      </c>
      <c r="L251" s="99" t="s">
        <v>178</v>
      </c>
      <c r="M251" s="100">
        <v>4.7E-2</v>
      </c>
      <c r="N251" s="100">
        <v>1.5199999999975032E-2</v>
      </c>
      <c r="O251" s="96">
        <v>233074.46915599998</v>
      </c>
      <c r="P251" s="98">
        <v>103.12</v>
      </c>
      <c r="Q251" s="86"/>
      <c r="R251" s="96">
        <v>240.34638470499996</v>
      </c>
      <c r="S251" s="97">
        <v>3.5268144301399376E-3</v>
      </c>
      <c r="T251" s="97">
        <f t="shared" si="4"/>
        <v>2.7350389090483111E-4</v>
      </c>
      <c r="U251" s="97">
        <f>R251/'סכום נכסי הקרן'!$C$42</f>
        <v>3.5421930513495634E-5</v>
      </c>
    </row>
    <row r="252" spans="2:21">
      <c r="B252" s="85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96"/>
      <c r="P252" s="98"/>
      <c r="Q252" s="86"/>
      <c r="R252" s="86"/>
      <c r="S252" s="86"/>
      <c r="T252" s="97"/>
      <c r="U252" s="86"/>
    </row>
    <row r="253" spans="2:21">
      <c r="B253" s="104" t="s">
        <v>51</v>
      </c>
      <c r="C253" s="84"/>
      <c r="D253" s="84"/>
      <c r="E253" s="84"/>
      <c r="F253" s="84"/>
      <c r="G253" s="84"/>
      <c r="H253" s="84"/>
      <c r="I253" s="84"/>
      <c r="J253" s="84"/>
      <c r="K253" s="93">
        <v>4.0911402570092505</v>
      </c>
      <c r="L253" s="84"/>
      <c r="M253" s="84"/>
      <c r="N253" s="106">
        <v>6.4208618439922552E-2</v>
      </c>
      <c r="O253" s="93"/>
      <c r="P253" s="95"/>
      <c r="Q253" s="84"/>
      <c r="R253" s="93">
        <v>21025.537083952997</v>
      </c>
      <c r="S253" s="84"/>
      <c r="T253" s="94">
        <f t="shared" ref="T253:T257" si="5">R253/$R$11</f>
        <v>2.3926160603094489E-2</v>
      </c>
      <c r="U253" s="94">
        <f>R253/'סכום נכסי הקרן'!$C$42</f>
        <v>3.0987156911506278E-3</v>
      </c>
    </row>
    <row r="254" spans="2:21">
      <c r="B254" s="89" t="s">
        <v>937</v>
      </c>
      <c r="C254" s="86" t="s">
        <v>938</v>
      </c>
      <c r="D254" s="99" t="s">
        <v>134</v>
      </c>
      <c r="E254" s="99" t="s">
        <v>359</v>
      </c>
      <c r="F254" s="86" t="s">
        <v>939</v>
      </c>
      <c r="G254" s="99" t="s">
        <v>160</v>
      </c>
      <c r="H254" s="86" t="s">
        <v>454</v>
      </c>
      <c r="I254" s="86" t="s">
        <v>363</v>
      </c>
      <c r="J254" s="86"/>
      <c r="K254" s="96">
        <v>2.9299999999999575</v>
      </c>
      <c r="L254" s="99" t="s">
        <v>178</v>
      </c>
      <c r="M254" s="100">
        <v>3.49E-2</v>
      </c>
      <c r="N254" s="100">
        <v>4.5999999999999798E-2</v>
      </c>
      <c r="O254" s="96">
        <v>10010143.687740998</v>
      </c>
      <c r="P254" s="98">
        <v>95.22</v>
      </c>
      <c r="Q254" s="86"/>
      <c r="R254" s="96">
        <v>9531.6589023369979</v>
      </c>
      <c r="S254" s="97">
        <v>4.8336041334010559E-3</v>
      </c>
      <c r="T254" s="97">
        <f t="shared" si="5"/>
        <v>1.0846619556048633E-2</v>
      </c>
      <c r="U254" s="97">
        <f>R254/'סכום נכסי הקרן'!$C$42</f>
        <v>1.4047632117759059E-3</v>
      </c>
    </row>
    <row r="255" spans="2:21">
      <c r="B255" s="89" t="s">
        <v>940</v>
      </c>
      <c r="C255" s="86" t="s">
        <v>941</v>
      </c>
      <c r="D255" s="99" t="s">
        <v>134</v>
      </c>
      <c r="E255" s="99" t="s">
        <v>359</v>
      </c>
      <c r="F255" s="86" t="s">
        <v>942</v>
      </c>
      <c r="G255" s="99" t="s">
        <v>160</v>
      </c>
      <c r="H255" s="86" t="s">
        <v>642</v>
      </c>
      <c r="I255" s="86" t="s">
        <v>174</v>
      </c>
      <c r="J255" s="86"/>
      <c r="K255" s="96">
        <v>5.0399999999995835</v>
      </c>
      <c r="L255" s="99" t="s">
        <v>178</v>
      </c>
      <c r="M255" s="100">
        <v>4.6900000000000004E-2</v>
      </c>
      <c r="N255" s="100">
        <v>8.0099999999994398E-2</v>
      </c>
      <c r="O255" s="96">
        <v>4541731.2892079987</v>
      </c>
      <c r="P255" s="98">
        <v>84.71</v>
      </c>
      <c r="Q255" s="86"/>
      <c r="R255" s="96">
        <v>3847.3007718149997</v>
      </c>
      <c r="S255" s="97">
        <v>2.2013439587076876E-3</v>
      </c>
      <c r="T255" s="97">
        <f t="shared" si="5"/>
        <v>4.3780634847663353E-3</v>
      </c>
      <c r="U255" s="97">
        <f>R255/'סכום נכסי הקרן'!$C$42</f>
        <v>5.6701007078187185E-4</v>
      </c>
    </row>
    <row r="256" spans="2:21">
      <c r="B256" s="89" t="s">
        <v>943</v>
      </c>
      <c r="C256" s="86" t="s">
        <v>944</v>
      </c>
      <c r="D256" s="99" t="s">
        <v>134</v>
      </c>
      <c r="E256" s="99" t="s">
        <v>359</v>
      </c>
      <c r="F256" s="86" t="s">
        <v>942</v>
      </c>
      <c r="G256" s="99" t="s">
        <v>160</v>
      </c>
      <c r="H256" s="86" t="s">
        <v>642</v>
      </c>
      <c r="I256" s="86" t="s">
        <v>174</v>
      </c>
      <c r="J256" s="86"/>
      <c r="K256" s="96">
        <v>5.2300000000001283</v>
      </c>
      <c r="L256" s="99" t="s">
        <v>178</v>
      </c>
      <c r="M256" s="100">
        <v>4.6900000000000004E-2</v>
      </c>
      <c r="N256" s="100">
        <v>8.1500000000000836E-2</v>
      </c>
      <c r="O256" s="96">
        <v>8418443.877028998</v>
      </c>
      <c r="P256" s="98">
        <v>85.15</v>
      </c>
      <c r="Q256" s="86"/>
      <c r="R256" s="96">
        <v>7168.3051365959991</v>
      </c>
      <c r="S256" s="97">
        <v>4.9507155157902357E-3</v>
      </c>
      <c r="T256" s="97">
        <f t="shared" si="5"/>
        <v>8.1572242014726955E-3</v>
      </c>
      <c r="U256" s="97">
        <f>R256/'סכום נכסי הקרן'!$C$42</f>
        <v>1.0564552770772552E-3</v>
      </c>
    </row>
    <row r="257" spans="2:21">
      <c r="B257" s="89" t="s">
        <v>945</v>
      </c>
      <c r="C257" s="86" t="s">
        <v>946</v>
      </c>
      <c r="D257" s="99" t="s">
        <v>134</v>
      </c>
      <c r="E257" s="99" t="s">
        <v>359</v>
      </c>
      <c r="F257" s="86" t="s">
        <v>691</v>
      </c>
      <c r="G257" s="99" t="s">
        <v>491</v>
      </c>
      <c r="H257" s="86" t="s">
        <v>685</v>
      </c>
      <c r="I257" s="86" t="s">
        <v>363</v>
      </c>
      <c r="J257" s="86"/>
      <c r="K257" s="96">
        <v>2.5300000000028224</v>
      </c>
      <c r="L257" s="99" t="s">
        <v>178</v>
      </c>
      <c r="M257" s="100">
        <v>6.7000000000000004E-2</v>
      </c>
      <c r="N257" s="100">
        <v>4.0100000000040777E-2</v>
      </c>
      <c r="O257" s="96">
        <v>489281.07112299994</v>
      </c>
      <c r="P257" s="98">
        <v>97.75</v>
      </c>
      <c r="Q257" s="86"/>
      <c r="R257" s="96">
        <v>478.27227320499992</v>
      </c>
      <c r="S257" s="97">
        <v>4.2766253378133726E-4</v>
      </c>
      <c r="T257" s="97">
        <f t="shared" si="5"/>
        <v>5.4425336080682319E-4</v>
      </c>
      <c r="U257" s="97">
        <f>R257/'סכום נכסי הקרן'!$C$42</f>
        <v>7.0487131515594928E-5</v>
      </c>
    </row>
    <row r="258" spans="2:21">
      <c r="B258" s="85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96"/>
      <c r="P258" s="98"/>
      <c r="Q258" s="86"/>
      <c r="R258" s="86"/>
      <c r="S258" s="86"/>
      <c r="T258" s="97"/>
      <c r="U258" s="86"/>
    </row>
    <row r="259" spans="2:21">
      <c r="B259" s="83" t="s">
        <v>247</v>
      </c>
      <c r="C259" s="84"/>
      <c r="D259" s="84"/>
      <c r="E259" s="84"/>
      <c r="F259" s="84"/>
      <c r="G259" s="84"/>
      <c r="H259" s="84"/>
      <c r="I259" s="84"/>
      <c r="J259" s="84"/>
      <c r="K259" s="93">
        <v>6.1396905286072325</v>
      </c>
      <c r="L259" s="84"/>
      <c r="M259" s="84"/>
      <c r="N259" s="106">
        <v>3.7044667600622361E-2</v>
      </c>
      <c r="O259" s="93"/>
      <c r="P259" s="95"/>
      <c r="Q259" s="84"/>
      <c r="R259" s="93">
        <v>139016.06801685601</v>
      </c>
      <c r="S259" s="84"/>
      <c r="T259" s="94">
        <f t="shared" ref="T259:T263" si="6">R259/$R$11</f>
        <v>0.15819433085115095</v>
      </c>
      <c r="U259" s="94">
        <f>R259/'סכום נכסי הקרן'!$C$42</f>
        <v>2.0488003210850946E-2</v>
      </c>
    </row>
    <row r="260" spans="2:21">
      <c r="B260" s="104" t="s">
        <v>69</v>
      </c>
      <c r="C260" s="84"/>
      <c r="D260" s="84"/>
      <c r="E260" s="84"/>
      <c r="F260" s="84"/>
      <c r="G260" s="84"/>
      <c r="H260" s="84"/>
      <c r="I260" s="84"/>
      <c r="J260" s="84"/>
      <c r="K260" s="93">
        <v>8.2515083822026263</v>
      </c>
      <c r="L260" s="84"/>
      <c r="M260" s="84"/>
      <c r="N260" s="106">
        <v>4.5669079419347253E-2</v>
      </c>
      <c r="O260" s="93"/>
      <c r="P260" s="95"/>
      <c r="Q260" s="84"/>
      <c r="R260" s="93">
        <v>8972.1993752199996</v>
      </c>
      <c r="S260" s="84"/>
      <c r="T260" s="94">
        <f t="shared" si="6"/>
        <v>1.020997857782845E-2</v>
      </c>
      <c r="U260" s="94">
        <f>R260/'סכום נכסי הקרן'!$C$42</f>
        <v>1.3223108107590364E-3</v>
      </c>
    </row>
    <row r="261" spans="2:21">
      <c r="B261" s="89" t="s">
        <v>947</v>
      </c>
      <c r="C261" s="86" t="s">
        <v>948</v>
      </c>
      <c r="D261" s="99" t="s">
        <v>30</v>
      </c>
      <c r="E261" s="99" t="s">
        <v>949</v>
      </c>
      <c r="F261" s="86" t="s">
        <v>950</v>
      </c>
      <c r="G261" s="99" t="s">
        <v>951</v>
      </c>
      <c r="H261" s="86" t="s">
        <v>952</v>
      </c>
      <c r="I261" s="86" t="s">
        <v>953</v>
      </c>
      <c r="J261" s="86"/>
      <c r="K261" s="96">
        <v>3.829999999999889</v>
      </c>
      <c r="L261" s="99" t="s">
        <v>177</v>
      </c>
      <c r="M261" s="100">
        <v>5.0819999999999997E-2</v>
      </c>
      <c r="N261" s="100">
        <v>4.3899999999996657E-2</v>
      </c>
      <c r="O261" s="96">
        <v>499186.03476999997</v>
      </c>
      <c r="P261" s="98">
        <v>103.4816</v>
      </c>
      <c r="Q261" s="86"/>
      <c r="R261" s="96">
        <v>1798.6820422399999</v>
      </c>
      <c r="S261" s="97">
        <v>1.5599563586562498E-3</v>
      </c>
      <c r="T261" s="97">
        <f t="shared" si="6"/>
        <v>2.0468231201276471E-3</v>
      </c>
      <c r="U261" s="97">
        <f>R261/'סכום נכסי הקרן'!$C$42</f>
        <v>2.6508736711100718E-4</v>
      </c>
    </row>
    <row r="262" spans="2:21">
      <c r="B262" s="89" t="s">
        <v>954</v>
      </c>
      <c r="C262" s="86" t="s">
        <v>955</v>
      </c>
      <c r="D262" s="99" t="s">
        <v>30</v>
      </c>
      <c r="E262" s="99" t="s">
        <v>949</v>
      </c>
      <c r="F262" s="86" t="s">
        <v>950</v>
      </c>
      <c r="G262" s="99" t="s">
        <v>951</v>
      </c>
      <c r="H262" s="86" t="s">
        <v>952</v>
      </c>
      <c r="I262" s="86" t="s">
        <v>953</v>
      </c>
      <c r="J262" s="86"/>
      <c r="K262" s="96">
        <v>5.3299999999990861</v>
      </c>
      <c r="L262" s="99" t="s">
        <v>177</v>
      </c>
      <c r="M262" s="100">
        <v>5.4120000000000001E-2</v>
      </c>
      <c r="N262" s="100">
        <v>4.7799999999992855E-2</v>
      </c>
      <c r="O262" s="96">
        <v>693663.84661899984</v>
      </c>
      <c r="P262" s="98">
        <v>104.253</v>
      </c>
      <c r="Q262" s="86"/>
      <c r="R262" s="96">
        <v>2518.0618185099997</v>
      </c>
      <c r="S262" s="97">
        <v>2.1676995206843745E-3</v>
      </c>
      <c r="T262" s="97">
        <f t="shared" si="6"/>
        <v>2.8654464919315782E-3</v>
      </c>
      <c r="U262" s="97">
        <f>R262/'סכום נכסי הקרן'!$C$42</f>
        <v>3.7110860175169566E-4</v>
      </c>
    </row>
    <row r="263" spans="2:21">
      <c r="B263" s="89" t="s">
        <v>956</v>
      </c>
      <c r="C263" s="86" t="s">
        <v>957</v>
      </c>
      <c r="D263" s="99" t="s">
        <v>30</v>
      </c>
      <c r="E263" s="99" t="s">
        <v>949</v>
      </c>
      <c r="F263" s="86" t="s">
        <v>788</v>
      </c>
      <c r="G263" s="99" t="s">
        <v>540</v>
      </c>
      <c r="H263" s="86" t="s">
        <v>952</v>
      </c>
      <c r="I263" s="86" t="s">
        <v>958</v>
      </c>
      <c r="J263" s="86"/>
      <c r="K263" s="96">
        <v>11.540000000000473</v>
      </c>
      <c r="L263" s="99" t="s">
        <v>177</v>
      </c>
      <c r="M263" s="100">
        <v>6.3750000000000001E-2</v>
      </c>
      <c r="N263" s="100">
        <v>4.5200000000001295E-2</v>
      </c>
      <c r="O263" s="96">
        <v>1075801.5599999998</v>
      </c>
      <c r="P263" s="98">
        <v>124.28</v>
      </c>
      <c r="Q263" s="86"/>
      <c r="R263" s="96">
        <v>4655.4555144699989</v>
      </c>
      <c r="S263" s="97">
        <v>1.7930025999999997E-3</v>
      </c>
      <c r="T263" s="97">
        <f t="shared" si="6"/>
        <v>5.2977089657692223E-3</v>
      </c>
      <c r="U263" s="97">
        <f>R263/'סכום נכסי הקרן'!$C$42</f>
        <v>6.8611484189633339E-4</v>
      </c>
    </row>
    <row r="264" spans="2:21">
      <c r="B264" s="85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96"/>
      <c r="P264" s="98"/>
      <c r="Q264" s="86"/>
      <c r="R264" s="86"/>
      <c r="S264" s="86"/>
      <c r="T264" s="97"/>
      <c r="U264" s="86"/>
    </row>
    <row r="265" spans="2:21">
      <c r="B265" s="104" t="s">
        <v>68</v>
      </c>
      <c r="C265" s="84"/>
      <c r="D265" s="84"/>
      <c r="E265" s="84"/>
      <c r="F265" s="84"/>
      <c r="G265" s="84"/>
      <c r="H265" s="84"/>
      <c r="I265" s="84"/>
      <c r="J265" s="84"/>
      <c r="K265" s="93">
        <v>5.9939885356988123</v>
      </c>
      <c r="L265" s="84"/>
      <c r="M265" s="84"/>
      <c r="N265" s="106">
        <v>3.6449638068358575E-2</v>
      </c>
      <c r="O265" s="93"/>
      <c r="P265" s="95"/>
      <c r="Q265" s="84"/>
      <c r="R265" s="93">
        <v>130043.86864163604</v>
      </c>
      <c r="S265" s="84"/>
      <c r="T265" s="94">
        <f t="shared" ref="T265:T328" si="7">R265/$R$11</f>
        <v>0.14798435227332254</v>
      </c>
      <c r="U265" s="94">
        <f>R265/'סכום נכסי הקרן'!$C$42</f>
        <v>1.9165692400091916E-2</v>
      </c>
    </row>
    <row r="266" spans="2:21">
      <c r="B266" s="89" t="s">
        <v>959</v>
      </c>
      <c r="C266" s="86" t="s">
        <v>960</v>
      </c>
      <c r="D266" s="99" t="s">
        <v>30</v>
      </c>
      <c r="E266" s="99" t="s">
        <v>949</v>
      </c>
      <c r="F266" s="86"/>
      <c r="G266" s="99" t="s">
        <v>961</v>
      </c>
      <c r="H266" s="86" t="s">
        <v>962</v>
      </c>
      <c r="I266" s="86" t="s">
        <v>958</v>
      </c>
      <c r="J266" s="86"/>
      <c r="K266" s="96">
        <v>8.4299999999989641</v>
      </c>
      <c r="L266" s="99" t="s">
        <v>177</v>
      </c>
      <c r="M266" s="100">
        <v>3.61E-2</v>
      </c>
      <c r="N266" s="100">
        <v>3.5999999999996798E-2</v>
      </c>
      <c r="O266" s="96">
        <v>717201.04</v>
      </c>
      <c r="P266" s="98">
        <v>100.1065</v>
      </c>
      <c r="Q266" s="86"/>
      <c r="R266" s="96">
        <v>2499.9536394129996</v>
      </c>
      <c r="S266" s="97">
        <v>5.7376083200000002E-4</v>
      </c>
      <c r="T266" s="97">
        <f t="shared" si="7"/>
        <v>2.8448401597568297E-3</v>
      </c>
      <c r="U266" s="97">
        <f>R266/'סכום נכסי הקרן'!$C$42</f>
        <v>3.6843984240053185E-4</v>
      </c>
    </row>
    <row r="267" spans="2:21">
      <c r="B267" s="89" t="s">
        <v>963</v>
      </c>
      <c r="C267" s="86" t="s">
        <v>964</v>
      </c>
      <c r="D267" s="99" t="s">
        <v>30</v>
      </c>
      <c r="E267" s="99" t="s">
        <v>949</v>
      </c>
      <c r="F267" s="86"/>
      <c r="G267" s="99" t="s">
        <v>961</v>
      </c>
      <c r="H267" s="86" t="s">
        <v>962</v>
      </c>
      <c r="I267" s="86" t="s">
        <v>958</v>
      </c>
      <c r="J267" s="86"/>
      <c r="K267" s="96">
        <v>8.2200000000001996</v>
      </c>
      <c r="L267" s="99" t="s">
        <v>177</v>
      </c>
      <c r="M267" s="100">
        <v>3.9329999999999997E-2</v>
      </c>
      <c r="N267" s="100">
        <v>3.6100000000000992E-2</v>
      </c>
      <c r="O267" s="96">
        <v>648170.43989999988</v>
      </c>
      <c r="P267" s="98">
        <v>103.0647</v>
      </c>
      <c r="Q267" s="86"/>
      <c r="R267" s="96">
        <v>2326.0964610569995</v>
      </c>
      <c r="S267" s="97">
        <v>4.3211362659999994E-4</v>
      </c>
      <c r="T267" s="97">
        <f t="shared" si="7"/>
        <v>2.6469981377082578E-3</v>
      </c>
      <c r="U267" s="97">
        <f>R267/'סכום נכסי הקרן'!$C$42</f>
        <v>3.4281700268710166E-4</v>
      </c>
    </row>
    <row r="268" spans="2:21">
      <c r="B268" s="89" t="s">
        <v>965</v>
      </c>
      <c r="C268" s="86" t="s">
        <v>966</v>
      </c>
      <c r="D268" s="99" t="s">
        <v>30</v>
      </c>
      <c r="E268" s="99" t="s">
        <v>949</v>
      </c>
      <c r="F268" s="86"/>
      <c r="G268" s="99" t="s">
        <v>967</v>
      </c>
      <c r="H268" s="86" t="s">
        <v>968</v>
      </c>
      <c r="I268" s="86" t="s">
        <v>958</v>
      </c>
      <c r="J268" s="86"/>
      <c r="K268" s="96">
        <v>3.9600000000008237</v>
      </c>
      <c r="L268" s="99" t="s">
        <v>177</v>
      </c>
      <c r="M268" s="100">
        <v>4.7500000000000001E-2</v>
      </c>
      <c r="N268" s="100">
        <v>2.6400000000005489E-2</v>
      </c>
      <c r="O268" s="96">
        <v>383702.55639999994</v>
      </c>
      <c r="P268" s="98">
        <v>108.9709</v>
      </c>
      <c r="Q268" s="86"/>
      <c r="R268" s="96">
        <v>1455.9080691300001</v>
      </c>
      <c r="S268" s="97">
        <v>7.6740511279999989E-4</v>
      </c>
      <c r="T268" s="97">
        <f t="shared" si="7"/>
        <v>1.6567610209553992E-3</v>
      </c>
      <c r="U268" s="97">
        <f>R268/'סכום נכסי הקרן'!$C$42</f>
        <v>2.1456979484862465E-4</v>
      </c>
    </row>
    <row r="269" spans="2:21">
      <c r="B269" s="89" t="s">
        <v>969</v>
      </c>
      <c r="C269" s="86" t="s">
        <v>970</v>
      </c>
      <c r="D269" s="99" t="s">
        <v>30</v>
      </c>
      <c r="E269" s="99" t="s">
        <v>949</v>
      </c>
      <c r="F269" s="86"/>
      <c r="G269" s="99" t="s">
        <v>971</v>
      </c>
      <c r="H269" s="86" t="s">
        <v>972</v>
      </c>
      <c r="I269" s="86" t="s">
        <v>958</v>
      </c>
      <c r="J269" s="86"/>
      <c r="K269" s="96">
        <v>4.5399999977206589</v>
      </c>
      <c r="L269" s="99" t="s">
        <v>177</v>
      </c>
      <c r="M269" s="100">
        <v>4.4999999999999998E-2</v>
      </c>
      <c r="N269" s="100">
        <v>3.6199999979106036E-2</v>
      </c>
      <c r="O269" s="96">
        <v>233.09033799999997</v>
      </c>
      <c r="P269" s="98">
        <v>103.786</v>
      </c>
      <c r="Q269" s="86"/>
      <c r="R269" s="96">
        <v>0.84234849799999989</v>
      </c>
      <c r="S269" s="97">
        <v>4.6618067599999997E-7</v>
      </c>
      <c r="T269" s="97">
        <f t="shared" si="7"/>
        <v>9.5855650994548773E-7</v>
      </c>
      <c r="U269" s="97">
        <f>R269/'סכום נכסי הקרן'!$C$42</f>
        <v>1.2414420129899585E-7</v>
      </c>
    </row>
    <row r="270" spans="2:21">
      <c r="B270" s="89" t="s">
        <v>973</v>
      </c>
      <c r="C270" s="86" t="s">
        <v>974</v>
      </c>
      <c r="D270" s="99" t="s">
        <v>30</v>
      </c>
      <c r="E270" s="99" t="s">
        <v>949</v>
      </c>
      <c r="F270" s="86"/>
      <c r="G270" s="99" t="s">
        <v>971</v>
      </c>
      <c r="H270" s="86" t="s">
        <v>972</v>
      </c>
      <c r="I270" s="86" t="s">
        <v>958</v>
      </c>
      <c r="J270" s="86"/>
      <c r="K270" s="96">
        <v>7.1700000000034656</v>
      </c>
      <c r="L270" s="99" t="s">
        <v>177</v>
      </c>
      <c r="M270" s="100">
        <v>5.1249999999999997E-2</v>
      </c>
      <c r="N270" s="100">
        <v>3.8400000000021174E-2</v>
      </c>
      <c r="O270" s="96">
        <v>215787.86290999997</v>
      </c>
      <c r="P270" s="98">
        <v>110.5821</v>
      </c>
      <c r="Q270" s="86"/>
      <c r="R270" s="96">
        <v>830.88439593599992</v>
      </c>
      <c r="S270" s="97">
        <v>4.3157572581999993E-4</v>
      </c>
      <c r="T270" s="97">
        <f t="shared" si="7"/>
        <v>9.4551085284487208E-4</v>
      </c>
      <c r="U270" s="97">
        <f>R270/'סכום נכסי הקרן'!$C$42</f>
        <v>1.2245463718423268E-4</v>
      </c>
    </row>
    <row r="271" spans="2:21">
      <c r="B271" s="89" t="s">
        <v>975</v>
      </c>
      <c r="C271" s="86" t="s">
        <v>976</v>
      </c>
      <c r="D271" s="99" t="s">
        <v>30</v>
      </c>
      <c r="E271" s="99" t="s">
        <v>949</v>
      </c>
      <c r="F271" s="86"/>
      <c r="G271" s="99" t="s">
        <v>951</v>
      </c>
      <c r="H271" s="86" t="s">
        <v>977</v>
      </c>
      <c r="I271" s="86" t="s">
        <v>958</v>
      </c>
      <c r="J271" s="86"/>
      <c r="K271" s="96">
        <v>5.0200000000003691</v>
      </c>
      <c r="L271" s="99" t="s">
        <v>177</v>
      </c>
      <c r="M271" s="100">
        <v>6.7500000000000004E-2</v>
      </c>
      <c r="N271" s="100">
        <v>3.5900000000003422E-2</v>
      </c>
      <c r="O271" s="96">
        <v>274096.30746199994</v>
      </c>
      <c r="P271" s="98">
        <v>119.71769999999999</v>
      </c>
      <c r="Q271" s="86"/>
      <c r="R271" s="96">
        <v>1142.5902075789998</v>
      </c>
      <c r="S271" s="97">
        <v>1.2182058109422219E-4</v>
      </c>
      <c r="T271" s="97">
        <f t="shared" si="7"/>
        <v>1.3002187150273955E-3</v>
      </c>
      <c r="U271" s="97">
        <f>R271/'סכום נכסי הקרן'!$C$42</f>
        <v>1.6839342513073349E-4</v>
      </c>
    </row>
    <row r="272" spans="2:21">
      <c r="B272" s="89" t="s">
        <v>978</v>
      </c>
      <c r="C272" s="86" t="s">
        <v>979</v>
      </c>
      <c r="D272" s="99" t="s">
        <v>30</v>
      </c>
      <c r="E272" s="99" t="s">
        <v>949</v>
      </c>
      <c r="F272" s="86"/>
      <c r="G272" s="99" t="s">
        <v>980</v>
      </c>
      <c r="H272" s="86" t="s">
        <v>981</v>
      </c>
      <c r="I272" s="86" t="s">
        <v>982</v>
      </c>
      <c r="J272" s="86"/>
      <c r="K272" s="96">
        <v>7.4800000000008628</v>
      </c>
      <c r="L272" s="99" t="s">
        <v>177</v>
      </c>
      <c r="M272" s="100">
        <v>4.7500000000000001E-2</v>
      </c>
      <c r="N272" s="100">
        <v>3.0600000000006792E-2</v>
      </c>
      <c r="O272" s="96">
        <v>389081.56419999996</v>
      </c>
      <c r="P272" s="98">
        <v>113.0585</v>
      </c>
      <c r="Q272" s="86"/>
      <c r="R272" s="96">
        <v>1531.6962150659997</v>
      </c>
      <c r="S272" s="97">
        <v>3.8908156419999998E-4</v>
      </c>
      <c r="T272" s="97">
        <f t="shared" si="7"/>
        <v>1.7430046847550481E-3</v>
      </c>
      <c r="U272" s="97">
        <f>R272/'סכום נכסי הקרן'!$C$42</f>
        <v>2.2573935099729178E-4</v>
      </c>
    </row>
    <row r="273" spans="2:21">
      <c r="B273" s="89" t="s">
        <v>983</v>
      </c>
      <c r="C273" s="86" t="s">
        <v>984</v>
      </c>
      <c r="D273" s="99" t="s">
        <v>30</v>
      </c>
      <c r="E273" s="99" t="s">
        <v>949</v>
      </c>
      <c r="F273" s="86"/>
      <c r="G273" s="99" t="s">
        <v>985</v>
      </c>
      <c r="H273" s="86" t="s">
        <v>977</v>
      </c>
      <c r="I273" s="86" t="s">
        <v>953</v>
      </c>
      <c r="J273" s="86"/>
      <c r="K273" s="96">
        <v>3.2400000000016931</v>
      </c>
      <c r="L273" s="99" t="s">
        <v>177</v>
      </c>
      <c r="M273" s="100">
        <v>3.7499999999999999E-2</v>
      </c>
      <c r="N273" s="100">
        <v>2.7400000000016932E-2</v>
      </c>
      <c r="O273" s="96">
        <v>268950.38999999996</v>
      </c>
      <c r="P273" s="98">
        <v>103.4204</v>
      </c>
      <c r="Q273" s="86"/>
      <c r="R273" s="96">
        <v>968.51695591399994</v>
      </c>
      <c r="S273" s="97">
        <v>5.3790077999999993E-4</v>
      </c>
      <c r="T273" s="97">
        <f t="shared" si="7"/>
        <v>1.102130810808369E-3</v>
      </c>
      <c r="U273" s="97">
        <f>R273/'סכום נכסי הקרן'!$C$42</f>
        <v>1.4273874082040367E-4</v>
      </c>
    </row>
    <row r="274" spans="2:21">
      <c r="B274" s="89" t="s">
        <v>986</v>
      </c>
      <c r="C274" s="86" t="s">
        <v>987</v>
      </c>
      <c r="D274" s="99" t="s">
        <v>30</v>
      </c>
      <c r="E274" s="99" t="s">
        <v>949</v>
      </c>
      <c r="F274" s="86"/>
      <c r="G274" s="99" t="s">
        <v>988</v>
      </c>
      <c r="H274" s="86" t="s">
        <v>989</v>
      </c>
      <c r="I274" s="86" t="s">
        <v>982</v>
      </c>
      <c r="J274" s="86"/>
      <c r="K274" s="96">
        <v>15.639999999998576</v>
      </c>
      <c r="L274" s="99" t="s">
        <v>177</v>
      </c>
      <c r="M274" s="100">
        <v>4.4500000000000005E-2</v>
      </c>
      <c r="N274" s="100">
        <v>4.2099999999995273E-2</v>
      </c>
      <c r="O274" s="96">
        <v>822127.5521519999</v>
      </c>
      <c r="P274" s="98">
        <v>104.9961</v>
      </c>
      <c r="Q274" s="86"/>
      <c r="R274" s="96">
        <v>3005.6692184019998</v>
      </c>
      <c r="S274" s="97">
        <v>4.1106377607599994E-4</v>
      </c>
      <c r="T274" s="97">
        <f t="shared" si="7"/>
        <v>3.4203228270515695E-3</v>
      </c>
      <c r="U274" s="97">
        <f>R274/'סכום נכסי הקרן'!$C$42</f>
        <v>4.4297153182256094E-4</v>
      </c>
    </row>
    <row r="275" spans="2:21">
      <c r="B275" s="89" t="s">
        <v>990</v>
      </c>
      <c r="C275" s="86" t="s">
        <v>991</v>
      </c>
      <c r="D275" s="99" t="s">
        <v>30</v>
      </c>
      <c r="E275" s="99" t="s">
        <v>949</v>
      </c>
      <c r="F275" s="86"/>
      <c r="G275" s="99" t="s">
        <v>992</v>
      </c>
      <c r="H275" s="86" t="s">
        <v>993</v>
      </c>
      <c r="I275" s="86" t="s">
        <v>958</v>
      </c>
      <c r="J275" s="86"/>
      <c r="K275" s="96">
        <v>16.349999999999902</v>
      </c>
      <c r="L275" s="99" t="s">
        <v>177</v>
      </c>
      <c r="M275" s="100">
        <v>5.5500000000000001E-2</v>
      </c>
      <c r="N275" s="100">
        <v>3.7499999999999999E-2</v>
      </c>
      <c r="O275" s="96">
        <v>448250.64999999991</v>
      </c>
      <c r="P275" s="98">
        <v>131.98689999999999</v>
      </c>
      <c r="Q275" s="86"/>
      <c r="R275" s="96">
        <v>2060.0633619519995</v>
      </c>
      <c r="S275" s="97">
        <v>1.1206266249999998E-4</v>
      </c>
      <c r="T275" s="97">
        <f t="shared" si="7"/>
        <v>2.3442638660694532E-3</v>
      </c>
      <c r="U275" s="97">
        <f>R275/'סכום נכסי הקרן'!$C$42</f>
        <v>3.0360939836905268E-4</v>
      </c>
    </row>
    <row r="276" spans="2:21">
      <c r="B276" s="89" t="s">
        <v>994</v>
      </c>
      <c r="C276" s="86" t="s">
        <v>995</v>
      </c>
      <c r="D276" s="99" t="s">
        <v>30</v>
      </c>
      <c r="E276" s="99" t="s">
        <v>949</v>
      </c>
      <c r="F276" s="86"/>
      <c r="G276" s="99" t="s">
        <v>961</v>
      </c>
      <c r="H276" s="86" t="s">
        <v>993</v>
      </c>
      <c r="I276" s="86" t="s">
        <v>953</v>
      </c>
      <c r="J276" s="86"/>
      <c r="K276" s="96">
        <v>3.270000000000584</v>
      </c>
      <c r="L276" s="99" t="s">
        <v>177</v>
      </c>
      <c r="M276" s="100">
        <v>4.4000000000000004E-2</v>
      </c>
      <c r="N276" s="100">
        <v>3.4200000000008016E-2</v>
      </c>
      <c r="O276" s="96">
        <v>577346.83719999983</v>
      </c>
      <c r="P276" s="98">
        <v>103.0247</v>
      </c>
      <c r="Q276" s="86"/>
      <c r="R276" s="96">
        <v>2071.1272171769997</v>
      </c>
      <c r="S276" s="97">
        <v>3.8489789146666653E-4</v>
      </c>
      <c r="T276" s="97">
        <f t="shared" si="7"/>
        <v>2.3568540594112813E-3</v>
      </c>
      <c r="U276" s="97">
        <f>R276/'סכום נכסי הקרן'!$C$42</f>
        <v>3.052399746370184E-4</v>
      </c>
    </row>
    <row r="277" spans="2:21">
      <c r="B277" s="89" t="s">
        <v>996</v>
      </c>
      <c r="C277" s="86" t="s">
        <v>997</v>
      </c>
      <c r="D277" s="99" t="s">
        <v>30</v>
      </c>
      <c r="E277" s="99" t="s">
        <v>949</v>
      </c>
      <c r="F277" s="86"/>
      <c r="G277" s="99" t="s">
        <v>998</v>
      </c>
      <c r="H277" s="86" t="s">
        <v>993</v>
      </c>
      <c r="I277" s="86" t="s">
        <v>958</v>
      </c>
      <c r="J277" s="86"/>
      <c r="K277" s="96">
        <v>6.890000000007392</v>
      </c>
      <c r="L277" s="99" t="s">
        <v>177</v>
      </c>
      <c r="M277" s="100">
        <v>3.6249999999999998E-2</v>
      </c>
      <c r="N277" s="100">
        <v>3.1900000000032194E-2</v>
      </c>
      <c r="O277" s="96">
        <v>92787.884549999988</v>
      </c>
      <c r="P277" s="98">
        <v>103.84529999999999</v>
      </c>
      <c r="Q277" s="86"/>
      <c r="R277" s="96">
        <v>335.51097786799994</v>
      </c>
      <c r="S277" s="97">
        <v>1.8557576909999997E-4</v>
      </c>
      <c r="T277" s="97">
        <f t="shared" si="7"/>
        <v>3.8179712168673904E-4</v>
      </c>
      <c r="U277" s="97">
        <f>R277/'סכום נכסי הקרן'!$C$42</f>
        <v>4.9447161683510157E-5</v>
      </c>
    </row>
    <row r="278" spans="2:21">
      <c r="B278" s="89" t="s">
        <v>999</v>
      </c>
      <c r="C278" s="86" t="s">
        <v>1000</v>
      </c>
      <c r="D278" s="99" t="s">
        <v>30</v>
      </c>
      <c r="E278" s="99" t="s">
        <v>949</v>
      </c>
      <c r="F278" s="86"/>
      <c r="G278" s="99" t="s">
        <v>998</v>
      </c>
      <c r="H278" s="86" t="s">
        <v>993</v>
      </c>
      <c r="I278" s="86" t="s">
        <v>958</v>
      </c>
      <c r="J278" s="86"/>
      <c r="K278" s="96">
        <v>7.3699999999973196</v>
      </c>
      <c r="L278" s="99" t="s">
        <v>177</v>
      </c>
      <c r="M278" s="100">
        <v>4.6249999999999999E-2</v>
      </c>
      <c r="N278" s="100">
        <v>3.2499999999988066E-2</v>
      </c>
      <c r="O278" s="96">
        <v>268950.38999999996</v>
      </c>
      <c r="P278" s="98">
        <v>111.8856</v>
      </c>
      <c r="Q278" s="86"/>
      <c r="R278" s="96">
        <v>1047.7926443129998</v>
      </c>
      <c r="S278" s="97">
        <v>5.3790077999999993E-4</v>
      </c>
      <c r="T278" s="97">
        <f t="shared" si="7"/>
        <v>1.1923431485470792E-3</v>
      </c>
      <c r="U278" s="97">
        <f>R278/'סכום נכסי הקרן'!$C$42</f>
        <v>1.544222863387835E-4</v>
      </c>
    </row>
    <row r="279" spans="2:21">
      <c r="B279" s="89" t="s">
        <v>1001</v>
      </c>
      <c r="C279" s="86" t="s">
        <v>1002</v>
      </c>
      <c r="D279" s="99" t="s">
        <v>30</v>
      </c>
      <c r="E279" s="99" t="s">
        <v>949</v>
      </c>
      <c r="F279" s="86"/>
      <c r="G279" s="99" t="s">
        <v>998</v>
      </c>
      <c r="H279" s="86" t="s">
        <v>993</v>
      </c>
      <c r="I279" s="86" t="s">
        <v>958</v>
      </c>
      <c r="J279" s="86"/>
      <c r="K279" s="96">
        <v>5.7700000000004277</v>
      </c>
      <c r="L279" s="99" t="s">
        <v>177</v>
      </c>
      <c r="M279" s="100">
        <v>3.7499999999999999E-2</v>
      </c>
      <c r="N279" s="100">
        <v>3.0300000000003862E-2</v>
      </c>
      <c r="O279" s="96">
        <v>537900.77999999991</v>
      </c>
      <c r="P279" s="98">
        <v>105.2439</v>
      </c>
      <c r="Q279" s="86"/>
      <c r="R279" s="96">
        <v>1971.1875290079997</v>
      </c>
      <c r="S279" s="97">
        <v>7.1720103999999983E-4</v>
      </c>
      <c r="T279" s="97">
        <f t="shared" si="7"/>
        <v>2.2431269750468274E-3</v>
      </c>
      <c r="U279" s="97">
        <f>R279/'סכום נכסי הקרן'!$C$42</f>
        <v>2.9051099631596821E-4</v>
      </c>
    </row>
    <row r="280" spans="2:21">
      <c r="B280" s="89" t="s">
        <v>1003</v>
      </c>
      <c r="C280" s="86" t="s">
        <v>1004</v>
      </c>
      <c r="D280" s="99" t="s">
        <v>30</v>
      </c>
      <c r="E280" s="99" t="s">
        <v>949</v>
      </c>
      <c r="F280" s="86"/>
      <c r="G280" s="99" t="s">
        <v>1005</v>
      </c>
      <c r="H280" s="86" t="s">
        <v>993</v>
      </c>
      <c r="I280" s="86" t="s">
        <v>953</v>
      </c>
      <c r="J280" s="86"/>
      <c r="K280" s="96">
        <v>16.840000000001126</v>
      </c>
      <c r="L280" s="99" t="s">
        <v>177</v>
      </c>
      <c r="M280" s="100">
        <v>4.5499999999999999E-2</v>
      </c>
      <c r="N280" s="100">
        <v>4.0500000000002964E-2</v>
      </c>
      <c r="O280" s="96">
        <v>537900.77999999991</v>
      </c>
      <c r="P280" s="98">
        <v>108.1414</v>
      </c>
      <c r="Q280" s="86"/>
      <c r="R280" s="96">
        <v>2025.4568497079997</v>
      </c>
      <c r="S280" s="97">
        <v>2.1563661014448711E-4</v>
      </c>
      <c r="T280" s="97">
        <f t="shared" si="7"/>
        <v>2.3048831374556365E-3</v>
      </c>
      <c r="U280" s="97">
        <f>R280/'סכום נכסי הקרן'!$C$42</f>
        <v>2.9850913662171679E-4</v>
      </c>
    </row>
    <row r="281" spans="2:21">
      <c r="B281" s="89" t="s">
        <v>1006</v>
      </c>
      <c r="C281" s="86" t="s">
        <v>1007</v>
      </c>
      <c r="D281" s="99" t="s">
        <v>30</v>
      </c>
      <c r="E281" s="99" t="s">
        <v>949</v>
      </c>
      <c r="F281" s="86"/>
      <c r="G281" s="99" t="s">
        <v>961</v>
      </c>
      <c r="H281" s="86" t="s">
        <v>993</v>
      </c>
      <c r="I281" s="86" t="s">
        <v>958</v>
      </c>
      <c r="J281" s="86"/>
      <c r="K281" s="96">
        <v>3.4599999996779776</v>
      </c>
      <c r="L281" s="99" t="s">
        <v>177</v>
      </c>
      <c r="M281" s="100">
        <v>6.5000000000000002E-2</v>
      </c>
      <c r="N281" s="100">
        <v>3.2599999997387365E-2</v>
      </c>
      <c r="O281" s="96">
        <v>842.71122199999979</v>
      </c>
      <c r="P281" s="98">
        <v>112.1789</v>
      </c>
      <c r="Q281" s="86"/>
      <c r="R281" s="96">
        <v>3.2916895609999997</v>
      </c>
      <c r="S281" s="97">
        <v>3.3708448879999993E-7</v>
      </c>
      <c r="T281" s="97">
        <f t="shared" si="7"/>
        <v>3.7458017256607666E-6</v>
      </c>
      <c r="U281" s="97">
        <f>R281/'סכום נכסי הקרן'!$C$42</f>
        <v>4.8512482950327202E-7</v>
      </c>
    </row>
    <row r="282" spans="2:21">
      <c r="B282" s="89" t="s">
        <v>1008</v>
      </c>
      <c r="C282" s="86" t="s">
        <v>1009</v>
      </c>
      <c r="D282" s="99" t="s">
        <v>30</v>
      </c>
      <c r="E282" s="99" t="s">
        <v>949</v>
      </c>
      <c r="F282" s="86"/>
      <c r="G282" s="99" t="s">
        <v>1010</v>
      </c>
      <c r="H282" s="86" t="s">
        <v>989</v>
      </c>
      <c r="I282" s="86" t="s">
        <v>982</v>
      </c>
      <c r="J282" s="86"/>
      <c r="K282" s="96">
        <v>5.2900000000024443</v>
      </c>
      <c r="L282" s="99" t="s">
        <v>177</v>
      </c>
      <c r="M282" s="100">
        <v>4.6249999999999999E-2</v>
      </c>
      <c r="N282" s="100">
        <v>2.9100000000008147E-2</v>
      </c>
      <c r="O282" s="96">
        <v>161370.23399999997</v>
      </c>
      <c r="P282" s="98">
        <v>109.23560000000001</v>
      </c>
      <c r="Q282" s="86"/>
      <c r="R282" s="96">
        <v>613.78492454999991</v>
      </c>
      <c r="S282" s="97">
        <v>1.0758015599999998E-4</v>
      </c>
      <c r="T282" s="97">
        <f t="shared" si="7"/>
        <v>6.9846095354918355E-4</v>
      </c>
      <c r="U282" s="97">
        <f>R282/'סכום נכסי הקרן'!$C$42</f>
        <v>9.0458805836944909E-5</v>
      </c>
    </row>
    <row r="283" spans="2:21">
      <c r="B283" s="89" t="s">
        <v>1011</v>
      </c>
      <c r="C283" s="86" t="s">
        <v>1012</v>
      </c>
      <c r="D283" s="99" t="s">
        <v>30</v>
      </c>
      <c r="E283" s="99" t="s">
        <v>949</v>
      </c>
      <c r="F283" s="86"/>
      <c r="G283" s="99" t="s">
        <v>1010</v>
      </c>
      <c r="H283" s="86" t="s">
        <v>989</v>
      </c>
      <c r="I283" s="86" t="s">
        <v>982</v>
      </c>
      <c r="J283" s="86"/>
      <c r="K283" s="96">
        <v>7.8800000000020143</v>
      </c>
      <c r="L283" s="99" t="s">
        <v>177</v>
      </c>
      <c r="M283" s="100">
        <v>4.8750000000000002E-2</v>
      </c>
      <c r="N283" s="100">
        <v>3.2400000000008672E-2</v>
      </c>
      <c r="O283" s="96">
        <v>358600.52</v>
      </c>
      <c r="P283" s="98">
        <v>114.50239999999999</v>
      </c>
      <c r="Q283" s="86"/>
      <c r="R283" s="96">
        <v>1429.7310026989999</v>
      </c>
      <c r="S283" s="97">
        <v>2.8688041600000001E-4</v>
      </c>
      <c r="T283" s="97">
        <f t="shared" si="7"/>
        <v>1.6269726406136671E-3</v>
      </c>
      <c r="U283" s="97">
        <f>R283/'סכום נכסי הקרן'!$C$42</f>
        <v>2.1071185361391817E-4</v>
      </c>
    </row>
    <row r="284" spans="2:21">
      <c r="B284" s="89" t="s">
        <v>1013</v>
      </c>
      <c r="C284" s="86" t="s">
        <v>1014</v>
      </c>
      <c r="D284" s="99" t="s">
        <v>30</v>
      </c>
      <c r="E284" s="99" t="s">
        <v>949</v>
      </c>
      <c r="F284" s="86"/>
      <c r="G284" s="99" t="s">
        <v>967</v>
      </c>
      <c r="H284" s="86" t="s">
        <v>993</v>
      </c>
      <c r="I284" s="86" t="s">
        <v>953</v>
      </c>
      <c r="J284" s="86"/>
      <c r="K284" s="96">
        <v>14.699999999998877</v>
      </c>
      <c r="L284" s="99" t="s">
        <v>177</v>
      </c>
      <c r="M284" s="100">
        <v>5.0999999999999997E-2</v>
      </c>
      <c r="N284" s="100">
        <v>4.2099999999997244E-2</v>
      </c>
      <c r="O284" s="96">
        <v>806851.17</v>
      </c>
      <c r="P284" s="98">
        <v>113.66549999999999</v>
      </c>
      <c r="Q284" s="86"/>
      <c r="R284" s="96">
        <v>3193.3819527279998</v>
      </c>
      <c r="S284" s="97">
        <v>1.0758015600000001E-3</v>
      </c>
      <c r="T284" s="97">
        <f t="shared" si="7"/>
        <v>3.633931878311319E-3</v>
      </c>
      <c r="U284" s="97">
        <f>R284/'סכום נכסי הקרן'!$C$42</f>
        <v>4.7063638494675072E-4</v>
      </c>
    </row>
    <row r="285" spans="2:21">
      <c r="B285" s="89" t="s">
        <v>1015</v>
      </c>
      <c r="C285" s="86" t="s">
        <v>1016</v>
      </c>
      <c r="D285" s="99" t="s">
        <v>30</v>
      </c>
      <c r="E285" s="99" t="s">
        <v>949</v>
      </c>
      <c r="F285" s="86"/>
      <c r="G285" s="99" t="s">
        <v>1017</v>
      </c>
      <c r="H285" s="86" t="s">
        <v>993</v>
      </c>
      <c r="I285" s="86" t="s">
        <v>953</v>
      </c>
      <c r="J285" s="86"/>
      <c r="K285" s="96">
        <v>5.0399999999999991</v>
      </c>
      <c r="L285" s="99" t="s">
        <v>177</v>
      </c>
      <c r="M285" s="100">
        <v>4.9000000000000002E-2</v>
      </c>
      <c r="N285" s="100">
        <v>2.8399999999999998E-2</v>
      </c>
      <c r="O285" s="96">
        <v>467991.60862599988</v>
      </c>
      <c r="P285" s="98">
        <v>112.9084</v>
      </c>
      <c r="Q285" s="86"/>
      <c r="R285" s="96">
        <v>1839.8959227249998</v>
      </c>
      <c r="S285" s="97">
        <v>1.876773226090663E-4</v>
      </c>
      <c r="T285" s="97">
        <f t="shared" si="7"/>
        <v>2.0937227507826684E-3</v>
      </c>
      <c r="U285" s="97">
        <f>R285/'סכום נכסי הקרן'!$C$42</f>
        <v>2.7116141400180204E-4</v>
      </c>
    </row>
    <row r="286" spans="2:21">
      <c r="B286" s="89" t="s">
        <v>1018</v>
      </c>
      <c r="C286" s="86" t="s">
        <v>1019</v>
      </c>
      <c r="D286" s="99" t="s">
        <v>30</v>
      </c>
      <c r="E286" s="99" t="s">
        <v>949</v>
      </c>
      <c r="F286" s="86"/>
      <c r="G286" s="99" t="s">
        <v>971</v>
      </c>
      <c r="H286" s="86" t="s">
        <v>993</v>
      </c>
      <c r="I286" s="86" t="s">
        <v>958</v>
      </c>
      <c r="J286" s="86"/>
      <c r="K286" s="96">
        <v>6.7800000000012082</v>
      </c>
      <c r="L286" s="99" t="s">
        <v>177</v>
      </c>
      <c r="M286" s="100">
        <v>4.4999999999999998E-2</v>
      </c>
      <c r="N286" s="100">
        <v>4.1700000000004137E-2</v>
      </c>
      <c r="O286" s="96">
        <v>503833.73059999995</v>
      </c>
      <c r="P286" s="98">
        <v>101.86</v>
      </c>
      <c r="Q286" s="86"/>
      <c r="R286" s="96">
        <v>1786.9799422779997</v>
      </c>
      <c r="S286" s="97">
        <v>6.7177830746666665E-4</v>
      </c>
      <c r="T286" s="97">
        <f t="shared" si="7"/>
        <v>2.0335066316134027E-3</v>
      </c>
      <c r="U286" s="97">
        <f>R286/'סכום נכסי הקרן'!$C$42</f>
        <v>2.6336272718257761E-4</v>
      </c>
    </row>
    <row r="287" spans="2:21">
      <c r="B287" s="89" t="s">
        <v>1020</v>
      </c>
      <c r="C287" s="86" t="s">
        <v>1021</v>
      </c>
      <c r="D287" s="99" t="s">
        <v>30</v>
      </c>
      <c r="E287" s="99" t="s">
        <v>949</v>
      </c>
      <c r="F287" s="86"/>
      <c r="G287" s="99" t="s">
        <v>1005</v>
      </c>
      <c r="H287" s="86" t="s">
        <v>993</v>
      </c>
      <c r="I287" s="86" t="s">
        <v>958</v>
      </c>
      <c r="J287" s="86"/>
      <c r="K287" s="96">
        <v>1.0699999999998775</v>
      </c>
      <c r="L287" s="99" t="s">
        <v>177</v>
      </c>
      <c r="M287" s="100">
        <v>3.3599999999999998E-2</v>
      </c>
      <c r="N287" s="100">
        <v>2.8300000000001227E-2</v>
      </c>
      <c r="O287" s="96">
        <v>232973.79283099997</v>
      </c>
      <c r="P287" s="98">
        <v>100.4837</v>
      </c>
      <c r="Q287" s="86"/>
      <c r="R287" s="96">
        <v>815.13832222999997</v>
      </c>
      <c r="S287" s="97">
        <v>1.3312788161771427E-4</v>
      </c>
      <c r="T287" s="97">
        <f t="shared" si="7"/>
        <v>9.2759249542771706E-4</v>
      </c>
      <c r="U287" s="97">
        <f>R287/'סכום נכסי הקרן'!$C$42</f>
        <v>1.2013400178395863E-4</v>
      </c>
    </row>
    <row r="288" spans="2:21">
      <c r="B288" s="89" t="s">
        <v>1022</v>
      </c>
      <c r="C288" s="86" t="s">
        <v>1023</v>
      </c>
      <c r="D288" s="99" t="s">
        <v>30</v>
      </c>
      <c r="E288" s="99" t="s">
        <v>949</v>
      </c>
      <c r="F288" s="86"/>
      <c r="G288" s="99" t="s">
        <v>971</v>
      </c>
      <c r="H288" s="86" t="s">
        <v>993</v>
      </c>
      <c r="I288" s="86" t="s">
        <v>958</v>
      </c>
      <c r="J288" s="86"/>
      <c r="K288" s="96">
        <v>5.1499999999991424</v>
      </c>
      <c r="L288" s="99" t="s">
        <v>177</v>
      </c>
      <c r="M288" s="100">
        <v>5.7500000000000002E-2</v>
      </c>
      <c r="N288" s="100">
        <v>3.8299999999991424E-2</v>
      </c>
      <c r="O288" s="96">
        <v>151956.97034999996</v>
      </c>
      <c r="P288" s="98">
        <v>110.2967</v>
      </c>
      <c r="Q288" s="86"/>
      <c r="R288" s="96">
        <v>583.59558735000007</v>
      </c>
      <c r="S288" s="97">
        <v>2.1708138621428567E-4</v>
      </c>
      <c r="T288" s="97">
        <f t="shared" si="7"/>
        <v>6.6410678093214005E-4</v>
      </c>
      <c r="U288" s="97">
        <f>R288/'סכום נכסי הקרן'!$C$42</f>
        <v>8.6009541472684069E-5</v>
      </c>
    </row>
    <row r="289" spans="2:21">
      <c r="B289" s="89" t="s">
        <v>1024</v>
      </c>
      <c r="C289" s="86" t="s">
        <v>1025</v>
      </c>
      <c r="D289" s="99" t="s">
        <v>30</v>
      </c>
      <c r="E289" s="99" t="s">
        <v>949</v>
      </c>
      <c r="F289" s="86"/>
      <c r="G289" s="99" t="s">
        <v>1005</v>
      </c>
      <c r="H289" s="86" t="s">
        <v>993</v>
      </c>
      <c r="I289" s="86" t="s">
        <v>953</v>
      </c>
      <c r="J289" s="86"/>
      <c r="K289" s="96">
        <v>7.0100000000023055</v>
      </c>
      <c r="L289" s="99" t="s">
        <v>177</v>
      </c>
      <c r="M289" s="100">
        <v>4.0999999999999995E-2</v>
      </c>
      <c r="N289" s="100">
        <v>2.9300000000010908E-2</v>
      </c>
      <c r="O289" s="96">
        <v>322148.77714199992</v>
      </c>
      <c r="P289" s="98">
        <v>108.68689999999999</v>
      </c>
      <c r="Q289" s="86"/>
      <c r="R289" s="96">
        <v>1219.1647890189997</v>
      </c>
      <c r="S289" s="97">
        <v>1.3287126642986356E-4</v>
      </c>
      <c r="T289" s="97">
        <f t="shared" si="7"/>
        <v>1.3873573087447703E-3</v>
      </c>
      <c r="U289" s="97">
        <f>R289/'סכום נכסי הקרן'!$C$42</f>
        <v>1.7967888509800905E-4</v>
      </c>
    </row>
    <row r="290" spans="2:21">
      <c r="B290" s="89" t="s">
        <v>1026</v>
      </c>
      <c r="C290" s="86" t="s">
        <v>1027</v>
      </c>
      <c r="D290" s="99" t="s">
        <v>30</v>
      </c>
      <c r="E290" s="99" t="s">
        <v>949</v>
      </c>
      <c r="F290" s="86"/>
      <c r="G290" s="99" t="s">
        <v>961</v>
      </c>
      <c r="H290" s="86" t="s">
        <v>993</v>
      </c>
      <c r="I290" s="86" t="s">
        <v>953</v>
      </c>
      <c r="J290" s="86"/>
      <c r="K290" s="96">
        <v>8.14999999999816</v>
      </c>
      <c r="L290" s="99" t="s">
        <v>177</v>
      </c>
      <c r="M290" s="100">
        <v>4.1100000000000005E-2</v>
      </c>
      <c r="N290" s="100">
        <v>3.5999999999993308E-2</v>
      </c>
      <c r="O290" s="96">
        <v>573760.83199999994</v>
      </c>
      <c r="P290" s="98">
        <v>104.6905</v>
      </c>
      <c r="Q290" s="86"/>
      <c r="R290" s="96">
        <v>2091.5436778789995</v>
      </c>
      <c r="S290" s="97">
        <v>4.5900866559999993E-4</v>
      </c>
      <c r="T290" s="97">
        <f t="shared" si="7"/>
        <v>2.380087117180618E-3</v>
      </c>
      <c r="U290" s="97">
        <f>R290/'סכום נכסי הקרן'!$C$42</f>
        <v>3.0824892546107757E-4</v>
      </c>
    </row>
    <row r="291" spans="2:21">
      <c r="B291" s="89" t="s">
        <v>1028</v>
      </c>
      <c r="C291" s="86" t="s">
        <v>1029</v>
      </c>
      <c r="D291" s="99" t="s">
        <v>30</v>
      </c>
      <c r="E291" s="99" t="s">
        <v>949</v>
      </c>
      <c r="F291" s="86"/>
      <c r="G291" s="99" t="s">
        <v>961</v>
      </c>
      <c r="H291" s="86" t="s">
        <v>952</v>
      </c>
      <c r="I291" s="86" t="s">
        <v>958</v>
      </c>
      <c r="J291" s="86"/>
      <c r="K291" s="96">
        <v>3.6699999999988884</v>
      </c>
      <c r="L291" s="99" t="s">
        <v>177</v>
      </c>
      <c r="M291" s="100">
        <v>7.8750000000000001E-2</v>
      </c>
      <c r="N291" s="100">
        <v>4.8099999999985793E-2</v>
      </c>
      <c r="O291" s="96">
        <v>349635.50699999998</v>
      </c>
      <c r="P291" s="98">
        <v>111.60899999999999</v>
      </c>
      <c r="Q291" s="86"/>
      <c r="R291" s="96">
        <v>1358.7623810529997</v>
      </c>
      <c r="S291" s="97">
        <v>1.9979171828571427E-4</v>
      </c>
      <c r="T291" s="97">
        <f t="shared" si="7"/>
        <v>1.5462133890186917E-3</v>
      </c>
      <c r="U291" s="97">
        <f>R291/'סכום נכסי הקרן'!$C$42</f>
        <v>2.0025259254507095E-4</v>
      </c>
    </row>
    <row r="292" spans="2:21">
      <c r="B292" s="89" t="s">
        <v>1030</v>
      </c>
      <c r="C292" s="86" t="s">
        <v>1031</v>
      </c>
      <c r="D292" s="99" t="s">
        <v>30</v>
      </c>
      <c r="E292" s="99" t="s">
        <v>949</v>
      </c>
      <c r="F292" s="86"/>
      <c r="G292" s="99" t="s">
        <v>1032</v>
      </c>
      <c r="H292" s="86" t="s">
        <v>952</v>
      </c>
      <c r="I292" s="86" t="s">
        <v>958</v>
      </c>
      <c r="J292" s="86"/>
      <c r="K292" s="96">
        <v>3.8300000000009273</v>
      </c>
      <c r="L292" s="99" t="s">
        <v>177</v>
      </c>
      <c r="M292" s="100">
        <v>4.8750000000000002E-2</v>
      </c>
      <c r="N292" s="100">
        <v>2.8400000000010896E-2</v>
      </c>
      <c r="O292" s="96">
        <v>358600.52</v>
      </c>
      <c r="P292" s="98">
        <v>108.8321</v>
      </c>
      <c r="Q292" s="86"/>
      <c r="R292" s="96">
        <v>1358.9285552779997</v>
      </c>
      <c r="S292" s="97">
        <v>3.9844502222222226E-4</v>
      </c>
      <c r="T292" s="97">
        <f t="shared" si="7"/>
        <v>1.5464024881689093E-3</v>
      </c>
      <c r="U292" s="97">
        <f>R292/'סכום נכסי הקרן'!$C$42</f>
        <v>2.0027708308133723E-4</v>
      </c>
    </row>
    <row r="293" spans="2:21">
      <c r="B293" s="89" t="s">
        <v>1033</v>
      </c>
      <c r="C293" s="86" t="s">
        <v>1034</v>
      </c>
      <c r="D293" s="99" t="s">
        <v>30</v>
      </c>
      <c r="E293" s="99" t="s">
        <v>949</v>
      </c>
      <c r="F293" s="86"/>
      <c r="G293" s="99" t="s">
        <v>1032</v>
      </c>
      <c r="H293" s="86" t="s">
        <v>952</v>
      </c>
      <c r="I293" s="86" t="s">
        <v>958</v>
      </c>
      <c r="J293" s="86"/>
      <c r="K293" s="96">
        <v>5.4999999999999991</v>
      </c>
      <c r="L293" s="99" t="s">
        <v>177</v>
      </c>
      <c r="M293" s="100">
        <v>4.4500000000000005E-2</v>
      </c>
      <c r="N293" s="100">
        <v>3.2499999999997954E-2</v>
      </c>
      <c r="O293" s="96">
        <v>645480.93599999987</v>
      </c>
      <c r="P293" s="98">
        <v>108.74290000000001</v>
      </c>
      <c r="Q293" s="86"/>
      <c r="R293" s="96">
        <v>2444.0673208339995</v>
      </c>
      <c r="S293" s="97">
        <v>1.2909618719999997E-3</v>
      </c>
      <c r="T293" s="97">
        <f t="shared" si="7"/>
        <v>2.7812439230234819E-3</v>
      </c>
      <c r="U293" s="97">
        <f>R293/'סכום נכסי הקרן'!$C$42</f>
        <v>3.602033910980079E-4</v>
      </c>
    </row>
    <row r="294" spans="2:21">
      <c r="B294" s="89" t="s">
        <v>1035</v>
      </c>
      <c r="C294" s="86" t="s">
        <v>1036</v>
      </c>
      <c r="D294" s="99" t="s">
        <v>30</v>
      </c>
      <c r="E294" s="99" t="s">
        <v>949</v>
      </c>
      <c r="F294" s="86"/>
      <c r="G294" s="99" t="s">
        <v>998</v>
      </c>
      <c r="H294" s="86" t="s">
        <v>952</v>
      </c>
      <c r="I294" s="86" t="s">
        <v>958</v>
      </c>
      <c r="J294" s="86"/>
      <c r="K294" s="96">
        <v>8.3500000000092243</v>
      </c>
      <c r="L294" s="99" t="s">
        <v>177</v>
      </c>
      <c r="M294" s="100">
        <v>3.5000000000000003E-2</v>
      </c>
      <c r="N294" s="100">
        <v>3.3800000000029265E-2</v>
      </c>
      <c r="O294" s="96">
        <v>89650.13</v>
      </c>
      <c r="P294" s="98">
        <v>100.7052</v>
      </c>
      <c r="Q294" s="86"/>
      <c r="R294" s="96">
        <v>314.36301316599997</v>
      </c>
      <c r="S294" s="97">
        <v>2.2412532500000002E-4</v>
      </c>
      <c r="T294" s="97">
        <f t="shared" si="7"/>
        <v>3.5773164369831689E-4</v>
      </c>
      <c r="U294" s="97">
        <f>R294/'סכום נכסי הקרן'!$C$42</f>
        <v>4.6330402772842346E-5</v>
      </c>
    </row>
    <row r="295" spans="2:21">
      <c r="B295" s="89" t="s">
        <v>1037</v>
      </c>
      <c r="C295" s="86" t="s">
        <v>1038</v>
      </c>
      <c r="D295" s="99" t="s">
        <v>30</v>
      </c>
      <c r="E295" s="99" t="s">
        <v>949</v>
      </c>
      <c r="F295" s="86"/>
      <c r="G295" s="99" t="s">
        <v>1039</v>
      </c>
      <c r="H295" s="86" t="s">
        <v>952</v>
      </c>
      <c r="I295" s="86" t="s">
        <v>958</v>
      </c>
      <c r="J295" s="86"/>
      <c r="K295" s="96">
        <v>1.7600000000001723</v>
      </c>
      <c r="L295" s="99" t="s">
        <v>177</v>
      </c>
      <c r="M295" s="100">
        <v>5.2499999999999998E-2</v>
      </c>
      <c r="N295" s="100">
        <v>3.6400000000002583E-2</v>
      </c>
      <c r="O295" s="96">
        <v>499512.59433399996</v>
      </c>
      <c r="P295" s="98">
        <v>107.0194</v>
      </c>
      <c r="Q295" s="86"/>
      <c r="R295" s="96">
        <v>1861.3917679429994</v>
      </c>
      <c r="S295" s="97">
        <v>8.3252099055666664E-4</v>
      </c>
      <c r="T295" s="97">
        <f t="shared" si="7"/>
        <v>2.1181841018973399E-3</v>
      </c>
      <c r="U295" s="97">
        <f>R295/'סכום נכסי הקרן'!$C$42</f>
        <v>2.7432944308023149E-4</v>
      </c>
    </row>
    <row r="296" spans="2:21">
      <c r="B296" s="89" t="s">
        <v>1040</v>
      </c>
      <c r="C296" s="86" t="s">
        <v>1041</v>
      </c>
      <c r="D296" s="99" t="s">
        <v>30</v>
      </c>
      <c r="E296" s="99" t="s">
        <v>949</v>
      </c>
      <c r="F296" s="86"/>
      <c r="G296" s="99" t="s">
        <v>1039</v>
      </c>
      <c r="H296" s="86" t="s">
        <v>952</v>
      </c>
      <c r="I296" s="86" t="s">
        <v>958</v>
      </c>
      <c r="J296" s="86"/>
      <c r="K296" s="96">
        <v>7.999999999972747E-2</v>
      </c>
      <c r="L296" s="99" t="s">
        <v>177</v>
      </c>
      <c r="M296" s="100">
        <v>5.6250000000000001E-2</v>
      </c>
      <c r="N296" s="100">
        <v>3.2100000000010828E-2</v>
      </c>
      <c r="O296" s="96">
        <v>358600.52</v>
      </c>
      <c r="P296" s="98">
        <v>105.79689999999999</v>
      </c>
      <c r="Q296" s="86"/>
      <c r="R296" s="96">
        <v>1321.0295172169997</v>
      </c>
      <c r="S296" s="97">
        <v>7.1720104000000005E-4</v>
      </c>
      <c r="T296" s="97">
        <f t="shared" si="7"/>
        <v>1.5032750062059232E-3</v>
      </c>
      <c r="U296" s="97">
        <f>R296/'סכום נכסי הקרן'!$C$42</f>
        <v>1.9469157325820093E-4</v>
      </c>
    </row>
    <row r="297" spans="2:21">
      <c r="B297" s="89" t="s">
        <v>1042</v>
      </c>
      <c r="C297" s="86" t="s">
        <v>1043</v>
      </c>
      <c r="D297" s="99" t="s">
        <v>30</v>
      </c>
      <c r="E297" s="99" t="s">
        <v>949</v>
      </c>
      <c r="F297" s="86"/>
      <c r="G297" s="99" t="s">
        <v>1044</v>
      </c>
      <c r="H297" s="86" t="s">
        <v>952</v>
      </c>
      <c r="I297" s="86" t="s">
        <v>958</v>
      </c>
      <c r="J297" s="86"/>
      <c r="K297" s="96">
        <v>7.5100000000000016</v>
      </c>
      <c r="L297" s="99" t="s">
        <v>177</v>
      </c>
      <c r="M297" s="100">
        <v>4.7500000000000001E-2</v>
      </c>
      <c r="N297" s="100">
        <v>3.9700000000001158E-2</v>
      </c>
      <c r="O297" s="96">
        <v>1075801.5599999998</v>
      </c>
      <c r="P297" s="98">
        <v>108.021</v>
      </c>
      <c r="Q297" s="86"/>
      <c r="R297" s="96">
        <v>4046.4040027489996</v>
      </c>
      <c r="S297" s="97">
        <v>3.5860051999999992E-4</v>
      </c>
      <c r="T297" s="97">
        <f t="shared" si="7"/>
        <v>4.6046344332705555E-3</v>
      </c>
      <c r="U297" s="97">
        <f>R297/'סכום נכסי הקרן'!$C$42</f>
        <v>5.9635364014661593E-4</v>
      </c>
    </row>
    <row r="298" spans="2:21">
      <c r="B298" s="89" t="s">
        <v>1045</v>
      </c>
      <c r="C298" s="86" t="s">
        <v>1046</v>
      </c>
      <c r="D298" s="99" t="s">
        <v>30</v>
      </c>
      <c r="E298" s="99" t="s">
        <v>949</v>
      </c>
      <c r="F298" s="86"/>
      <c r="G298" s="99" t="s">
        <v>1017</v>
      </c>
      <c r="H298" s="86" t="s">
        <v>952</v>
      </c>
      <c r="I298" s="86" t="s">
        <v>958</v>
      </c>
      <c r="J298" s="86"/>
      <c r="K298" s="96">
        <v>7.8399999999991765</v>
      </c>
      <c r="L298" s="99" t="s">
        <v>177</v>
      </c>
      <c r="M298" s="100">
        <v>5.2999999999999999E-2</v>
      </c>
      <c r="N298" s="100">
        <v>4.1099999999995827E-2</v>
      </c>
      <c r="O298" s="96">
        <v>424941.61619999987</v>
      </c>
      <c r="P298" s="98">
        <v>111.8442</v>
      </c>
      <c r="Q298" s="86"/>
      <c r="R298" s="96">
        <v>1654.8993513789999</v>
      </c>
      <c r="S298" s="97">
        <v>2.4282378068571421E-4</v>
      </c>
      <c r="T298" s="97">
        <f t="shared" si="7"/>
        <v>1.8832045766512494E-3</v>
      </c>
      <c r="U298" s="97">
        <f>R298/'סכום נכסי הקרן'!$C$42</f>
        <v>2.4389686536506681E-4</v>
      </c>
    </row>
    <row r="299" spans="2:21">
      <c r="B299" s="89" t="s">
        <v>1047</v>
      </c>
      <c r="C299" s="86" t="s">
        <v>1048</v>
      </c>
      <c r="D299" s="99" t="s">
        <v>30</v>
      </c>
      <c r="E299" s="99" t="s">
        <v>949</v>
      </c>
      <c r="F299" s="86"/>
      <c r="G299" s="99" t="s">
        <v>951</v>
      </c>
      <c r="H299" s="86" t="s">
        <v>952</v>
      </c>
      <c r="I299" s="86" t="s">
        <v>953</v>
      </c>
      <c r="J299" s="86"/>
      <c r="K299" s="96">
        <v>3.6099999999999923</v>
      </c>
      <c r="L299" s="99" t="s">
        <v>177</v>
      </c>
      <c r="M299" s="100">
        <v>5.8749999999999997E-2</v>
      </c>
      <c r="N299" s="100">
        <v>2.8099999999998505E-2</v>
      </c>
      <c r="O299" s="96">
        <v>362186.52519999997</v>
      </c>
      <c r="P299" s="98">
        <v>111.32380000000001</v>
      </c>
      <c r="Q299" s="86"/>
      <c r="R299" s="96">
        <v>1403.9421342409998</v>
      </c>
      <c r="S299" s="97">
        <v>2.012147362222222E-4</v>
      </c>
      <c r="T299" s="97">
        <f t="shared" si="7"/>
        <v>1.5976260129373109E-3</v>
      </c>
      <c r="U299" s="97">
        <f>R299/'סכום נכסי הקרן'!$C$42</f>
        <v>2.0691112448016326E-4</v>
      </c>
    </row>
    <row r="300" spans="2:21">
      <c r="B300" s="89" t="s">
        <v>1049</v>
      </c>
      <c r="C300" s="86" t="s">
        <v>1050</v>
      </c>
      <c r="D300" s="99" t="s">
        <v>30</v>
      </c>
      <c r="E300" s="99" t="s">
        <v>949</v>
      </c>
      <c r="F300" s="86"/>
      <c r="G300" s="99" t="s">
        <v>951</v>
      </c>
      <c r="H300" s="86" t="s">
        <v>952</v>
      </c>
      <c r="I300" s="86" t="s">
        <v>958</v>
      </c>
      <c r="J300" s="86"/>
      <c r="K300" s="96">
        <v>7.4400000000013886</v>
      </c>
      <c r="L300" s="99" t="s">
        <v>177</v>
      </c>
      <c r="M300" s="100">
        <v>5.2499999999999998E-2</v>
      </c>
      <c r="N300" s="100">
        <v>3.5600000000009256E-2</v>
      </c>
      <c r="O300" s="96">
        <v>537900.77999999991</v>
      </c>
      <c r="P300" s="98">
        <v>115.37730000000001</v>
      </c>
      <c r="Q300" s="86"/>
      <c r="R300" s="96">
        <v>2160.9818746249998</v>
      </c>
      <c r="S300" s="97">
        <v>3.5860051999999992E-4</v>
      </c>
      <c r="T300" s="97">
        <f t="shared" si="7"/>
        <v>2.4591048107929286E-3</v>
      </c>
      <c r="U300" s="97">
        <f>R300/'סכום נכסי הקרן'!$C$42</f>
        <v>3.1848263454365111E-4</v>
      </c>
    </row>
    <row r="301" spans="2:21">
      <c r="B301" s="89" t="s">
        <v>1051</v>
      </c>
      <c r="C301" s="86" t="s">
        <v>1052</v>
      </c>
      <c r="D301" s="99" t="s">
        <v>30</v>
      </c>
      <c r="E301" s="99" t="s">
        <v>949</v>
      </c>
      <c r="F301" s="86"/>
      <c r="G301" s="99" t="s">
        <v>985</v>
      </c>
      <c r="H301" s="86" t="s">
        <v>1053</v>
      </c>
      <c r="I301" s="86" t="s">
        <v>982</v>
      </c>
      <c r="J301" s="86"/>
      <c r="K301" s="96">
        <v>2.1400000000001445</v>
      </c>
      <c r="L301" s="99" t="s">
        <v>177</v>
      </c>
      <c r="M301" s="100">
        <v>5.5960000000000003E-2</v>
      </c>
      <c r="N301" s="100">
        <v>3.1900000000000241E-2</v>
      </c>
      <c r="O301" s="96">
        <v>448250.64999999991</v>
      </c>
      <c r="P301" s="98">
        <v>106.3292</v>
      </c>
      <c r="Q301" s="86"/>
      <c r="R301" s="96">
        <v>1659.5952979839999</v>
      </c>
      <c r="S301" s="97">
        <v>3.2017903571428567E-4</v>
      </c>
      <c r="T301" s="97">
        <f t="shared" si="7"/>
        <v>1.8885483627436646E-3</v>
      </c>
      <c r="U301" s="97">
        <f>R301/'סכום נכסי הקרן'!$C$42</f>
        <v>2.4458894773003167E-4</v>
      </c>
    </row>
    <row r="302" spans="2:21">
      <c r="B302" s="89" t="s">
        <v>1054</v>
      </c>
      <c r="C302" s="86" t="s">
        <v>1055</v>
      </c>
      <c r="D302" s="99" t="s">
        <v>30</v>
      </c>
      <c r="E302" s="99" t="s">
        <v>949</v>
      </c>
      <c r="F302" s="86"/>
      <c r="G302" s="99" t="s">
        <v>1056</v>
      </c>
      <c r="H302" s="86" t="s">
        <v>1053</v>
      </c>
      <c r="I302" s="86" t="s">
        <v>982</v>
      </c>
      <c r="J302" s="86"/>
      <c r="K302" s="96">
        <v>5.3600000000010981</v>
      </c>
      <c r="L302" s="99" t="s">
        <v>177</v>
      </c>
      <c r="M302" s="100">
        <v>5.2499999999999998E-2</v>
      </c>
      <c r="N302" s="100">
        <v>3.7700000000005868E-2</v>
      </c>
      <c r="O302" s="96">
        <v>280604.9069</v>
      </c>
      <c r="P302" s="98">
        <v>108.1665</v>
      </c>
      <c r="Q302" s="86"/>
      <c r="R302" s="96">
        <v>1056.8584046939998</v>
      </c>
      <c r="S302" s="97">
        <v>2.2448392552000001E-4</v>
      </c>
      <c r="T302" s="97">
        <f t="shared" si="7"/>
        <v>1.202659595541935E-3</v>
      </c>
      <c r="U302" s="97">
        <f>R302/'סכום נכסי הקרן'!$C$42</f>
        <v>1.5575838604613685E-4</v>
      </c>
    </row>
    <row r="303" spans="2:21">
      <c r="B303" s="89" t="s">
        <v>1057</v>
      </c>
      <c r="C303" s="86" t="s">
        <v>1058</v>
      </c>
      <c r="D303" s="99" t="s">
        <v>30</v>
      </c>
      <c r="E303" s="99" t="s">
        <v>949</v>
      </c>
      <c r="F303" s="86"/>
      <c r="G303" s="99" t="s">
        <v>985</v>
      </c>
      <c r="H303" s="86" t="s">
        <v>952</v>
      </c>
      <c r="I303" s="86" t="s">
        <v>953</v>
      </c>
      <c r="J303" s="86"/>
      <c r="K303" s="96">
        <v>0.29000000000014403</v>
      </c>
      <c r="L303" s="99" t="s">
        <v>177</v>
      </c>
      <c r="M303" s="100">
        <v>5.2499999999999998E-2</v>
      </c>
      <c r="N303" s="100">
        <v>2.660000000000062E-2</v>
      </c>
      <c r="O303" s="96">
        <v>534332.70482599991</v>
      </c>
      <c r="P303" s="98">
        <v>104.4393</v>
      </c>
      <c r="Q303" s="86"/>
      <c r="R303" s="96">
        <v>1943.1423383679999</v>
      </c>
      <c r="S303" s="97">
        <v>8.2205031511692296E-4</v>
      </c>
      <c r="T303" s="97">
        <f t="shared" si="7"/>
        <v>2.2112127493736497E-3</v>
      </c>
      <c r="U303" s="97">
        <f>R303/'סכום נכסי הקרן'!$C$42</f>
        <v>2.863777334199728E-4</v>
      </c>
    </row>
    <row r="304" spans="2:21">
      <c r="B304" s="89" t="s">
        <v>1059</v>
      </c>
      <c r="C304" s="86" t="s">
        <v>1060</v>
      </c>
      <c r="D304" s="99" t="s">
        <v>30</v>
      </c>
      <c r="E304" s="99" t="s">
        <v>949</v>
      </c>
      <c r="F304" s="86"/>
      <c r="G304" s="99" t="s">
        <v>961</v>
      </c>
      <c r="H304" s="86" t="s">
        <v>952</v>
      </c>
      <c r="I304" s="86" t="s">
        <v>953</v>
      </c>
      <c r="J304" s="86"/>
      <c r="K304" s="96">
        <v>4.9999999999987033</v>
      </c>
      <c r="L304" s="99" t="s">
        <v>177</v>
      </c>
      <c r="M304" s="100">
        <v>4.8750000000000002E-2</v>
      </c>
      <c r="N304" s="100">
        <v>3.369999999999209E-2</v>
      </c>
      <c r="O304" s="96">
        <v>406599.19960199995</v>
      </c>
      <c r="P304" s="98">
        <v>108.8961</v>
      </c>
      <c r="Q304" s="86"/>
      <c r="R304" s="96">
        <v>1541.7278308059997</v>
      </c>
      <c r="S304" s="97">
        <v>5.4213226613599992E-4</v>
      </c>
      <c r="T304" s="97">
        <f t="shared" si="7"/>
        <v>1.7544202337774297E-3</v>
      </c>
      <c r="U304" s="97">
        <f>R304/'סכום נכסי הקרן'!$C$42</f>
        <v>2.272177971828523E-4</v>
      </c>
    </row>
    <row r="305" spans="2:21">
      <c r="B305" s="89" t="s">
        <v>1061</v>
      </c>
      <c r="C305" s="86" t="s">
        <v>1062</v>
      </c>
      <c r="D305" s="99" t="s">
        <v>30</v>
      </c>
      <c r="E305" s="99" t="s">
        <v>949</v>
      </c>
      <c r="F305" s="86"/>
      <c r="G305" s="99" t="s">
        <v>1063</v>
      </c>
      <c r="H305" s="86" t="s">
        <v>1053</v>
      </c>
      <c r="I305" s="86" t="s">
        <v>982</v>
      </c>
      <c r="J305" s="86"/>
      <c r="K305" s="96">
        <v>8.610000000000106</v>
      </c>
      <c r="L305" s="99" t="s">
        <v>179</v>
      </c>
      <c r="M305" s="100">
        <v>2.8750000000000001E-2</v>
      </c>
      <c r="N305" s="100">
        <v>2.0200000000002123E-2</v>
      </c>
      <c r="O305" s="96">
        <v>459008.66559999995</v>
      </c>
      <c r="P305" s="98">
        <v>107.935</v>
      </c>
      <c r="Q305" s="86"/>
      <c r="R305" s="96">
        <v>1885.1141560799999</v>
      </c>
      <c r="S305" s="97">
        <v>4.5900866559999993E-4</v>
      </c>
      <c r="T305" s="97">
        <f t="shared" si="7"/>
        <v>2.1451791634830913E-3</v>
      </c>
      <c r="U305" s="97">
        <f>R305/'סכום נכסי הקרן'!$C$42</f>
        <v>2.778256170927276E-4</v>
      </c>
    </row>
    <row r="306" spans="2:21">
      <c r="B306" s="89" t="s">
        <v>1064</v>
      </c>
      <c r="C306" s="86" t="s">
        <v>1065</v>
      </c>
      <c r="D306" s="99" t="s">
        <v>30</v>
      </c>
      <c r="E306" s="99" t="s">
        <v>949</v>
      </c>
      <c r="F306" s="86"/>
      <c r="G306" s="99" t="s">
        <v>1017</v>
      </c>
      <c r="H306" s="86" t="s">
        <v>952</v>
      </c>
      <c r="I306" s="86" t="s">
        <v>958</v>
      </c>
      <c r="J306" s="86"/>
      <c r="K306" s="96">
        <v>7.70000000000055</v>
      </c>
      <c r="L306" s="99" t="s">
        <v>177</v>
      </c>
      <c r="M306" s="100">
        <v>4.5999999999999999E-2</v>
      </c>
      <c r="N306" s="100">
        <v>3.4700000000002014E-2</v>
      </c>
      <c r="O306" s="96">
        <v>707142.29541400005</v>
      </c>
      <c r="P306" s="98">
        <v>110.35080000000001</v>
      </c>
      <c r="Q306" s="86"/>
      <c r="R306" s="96">
        <v>2717.1335142350003</v>
      </c>
      <c r="S306" s="97">
        <v>8.8392786926750006E-4</v>
      </c>
      <c r="T306" s="97">
        <f t="shared" si="7"/>
        <v>3.0919815547187225E-3</v>
      </c>
      <c r="U306" s="97">
        <f>R306/'סכום נכסי הקרן'!$C$42</f>
        <v>4.0044752349927963E-4</v>
      </c>
    </row>
    <row r="307" spans="2:21">
      <c r="B307" s="89" t="s">
        <v>1066</v>
      </c>
      <c r="C307" s="86" t="s">
        <v>1067</v>
      </c>
      <c r="D307" s="99" t="s">
        <v>30</v>
      </c>
      <c r="E307" s="99" t="s">
        <v>949</v>
      </c>
      <c r="F307" s="86"/>
      <c r="G307" s="99" t="s">
        <v>1044</v>
      </c>
      <c r="H307" s="86" t="s">
        <v>952</v>
      </c>
      <c r="I307" s="86" t="s">
        <v>958</v>
      </c>
      <c r="J307" s="86"/>
      <c r="K307" s="96">
        <v>7.8400000000002059</v>
      </c>
      <c r="L307" s="99" t="s">
        <v>177</v>
      </c>
      <c r="M307" s="100">
        <v>4.2999999999999997E-2</v>
      </c>
      <c r="N307" s="100">
        <v>3.4399999999999847E-2</v>
      </c>
      <c r="O307" s="96">
        <v>717201.04</v>
      </c>
      <c r="P307" s="98">
        <v>107.8583</v>
      </c>
      <c r="Q307" s="86"/>
      <c r="R307" s="96">
        <v>2693.5397096660004</v>
      </c>
      <c r="S307" s="97">
        <v>7.1720104000000005E-4</v>
      </c>
      <c r="T307" s="97">
        <f t="shared" si="7"/>
        <v>3.0651328157256645E-3</v>
      </c>
      <c r="U307" s="97">
        <f>R307/'סכום נכסי הקרן'!$C$42</f>
        <v>3.9697029996201743E-4</v>
      </c>
    </row>
    <row r="308" spans="2:21">
      <c r="B308" s="89" t="s">
        <v>1068</v>
      </c>
      <c r="C308" s="86" t="s">
        <v>1069</v>
      </c>
      <c r="D308" s="99" t="s">
        <v>30</v>
      </c>
      <c r="E308" s="99" t="s">
        <v>949</v>
      </c>
      <c r="F308" s="86"/>
      <c r="G308" s="99" t="s">
        <v>1044</v>
      </c>
      <c r="H308" s="86" t="s">
        <v>952</v>
      </c>
      <c r="I308" s="86" t="s">
        <v>958</v>
      </c>
      <c r="J308" s="86"/>
      <c r="K308" s="96">
        <v>7.1799999999957995</v>
      </c>
      <c r="L308" s="99" t="s">
        <v>177</v>
      </c>
      <c r="M308" s="100">
        <v>5.5500000000000001E-2</v>
      </c>
      <c r="N308" s="100">
        <v>3.4599999999989632E-2</v>
      </c>
      <c r="O308" s="96">
        <v>89650.13</v>
      </c>
      <c r="P308" s="98">
        <v>117.41759999999999</v>
      </c>
      <c r="Q308" s="86"/>
      <c r="R308" s="96">
        <v>366.53278645299991</v>
      </c>
      <c r="S308" s="97">
        <v>1.7930026000000001E-4</v>
      </c>
      <c r="T308" s="97">
        <f t="shared" si="7"/>
        <v>4.1709861108220602E-4</v>
      </c>
      <c r="U308" s="97">
        <f>R308/'סכום נכסי הקרן'!$C$42</f>
        <v>5.4019114573292781E-5</v>
      </c>
    </row>
    <row r="309" spans="2:21">
      <c r="B309" s="89" t="s">
        <v>1070</v>
      </c>
      <c r="C309" s="86" t="s">
        <v>1071</v>
      </c>
      <c r="D309" s="99" t="s">
        <v>30</v>
      </c>
      <c r="E309" s="99" t="s">
        <v>949</v>
      </c>
      <c r="F309" s="86"/>
      <c r="G309" s="99" t="s">
        <v>1044</v>
      </c>
      <c r="H309" s="86" t="s">
        <v>952</v>
      </c>
      <c r="I309" s="86" t="s">
        <v>958</v>
      </c>
      <c r="J309" s="86"/>
      <c r="K309" s="96">
        <v>3.9600000000005058</v>
      </c>
      <c r="L309" s="99" t="s">
        <v>177</v>
      </c>
      <c r="M309" s="100">
        <v>4.8750000000000002E-2</v>
      </c>
      <c r="N309" s="100">
        <v>2.8100000000002949E-2</v>
      </c>
      <c r="O309" s="96">
        <v>125510.18199999997</v>
      </c>
      <c r="P309" s="98">
        <v>108.57470000000001</v>
      </c>
      <c r="Q309" s="86"/>
      <c r="R309" s="96">
        <v>474.5001973059999</v>
      </c>
      <c r="S309" s="97">
        <v>1.2551018199999996E-4</v>
      </c>
      <c r="T309" s="97">
        <f t="shared" si="7"/>
        <v>5.3996090000517187E-4</v>
      </c>
      <c r="U309" s="97">
        <f>R309/'סכום נכסי הקרן'!$C$42</f>
        <v>6.9931207986518313E-5</v>
      </c>
    </row>
    <row r="310" spans="2:21">
      <c r="B310" s="89" t="s">
        <v>1072</v>
      </c>
      <c r="C310" s="86" t="s">
        <v>1073</v>
      </c>
      <c r="D310" s="99" t="s">
        <v>30</v>
      </c>
      <c r="E310" s="99" t="s">
        <v>949</v>
      </c>
      <c r="F310" s="86"/>
      <c r="G310" s="99" t="s">
        <v>980</v>
      </c>
      <c r="H310" s="86" t="s">
        <v>952</v>
      </c>
      <c r="I310" s="86" t="s">
        <v>958</v>
      </c>
      <c r="J310" s="86"/>
      <c r="K310" s="96">
        <v>2.7899999999997629</v>
      </c>
      <c r="L310" s="99" t="s">
        <v>177</v>
      </c>
      <c r="M310" s="100">
        <v>4.7500000000000001E-2</v>
      </c>
      <c r="N310" s="100">
        <v>4.429999999999526E-2</v>
      </c>
      <c r="O310" s="96">
        <v>722508.32769599988</v>
      </c>
      <c r="P310" s="98">
        <v>100.6557</v>
      </c>
      <c r="Q310" s="86"/>
      <c r="R310" s="96">
        <v>2532.2704864399998</v>
      </c>
      <c r="S310" s="97">
        <v>8.0278703077333322E-4</v>
      </c>
      <c r="T310" s="97">
        <f t="shared" si="7"/>
        <v>2.8816153474281962E-3</v>
      </c>
      <c r="U310" s="97">
        <f>R310/'סכום נכסי הקרן'!$C$42</f>
        <v>3.7320265633347579E-4</v>
      </c>
    </row>
    <row r="311" spans="2:21">
      <c r="B311" s="89" t="s">
        <v>1074</v>
      </c>
      <c r="C311" s="86" t="s">
        <v>1075</v>
      </c>
      <c r="D311" s="99" t="s">
        <v>30</v>
      </c>
      <c r="E311" s="99" t="s">
        <v>949</v>
      </c>
      <c r="F311" s="86"/>
      <c r="G311" s="99" t="s">
        <v>961</v>
      </c>
      <c r="H311" s="86" t="s">
        <v>952</v>
      </c>
      <c r="I311" s="86" t="s">
        <v>953</v>
      </c>
      <c r="J311" s="86"/>
      <c r="K311" s="96">
        <v>6.3899999999999295</v>
      </c>
      <c r="L311" s="99" t="s">
        <v>177</v>
      </c>
      <c r="M311" s="100">
        <v>4.2999999999999997E-2</v>
      </c>
      <c r="N311" s="100">
        <v>3.6499999999998825E-2</v>
      </c>
      <c r="O311" s="96">
        <v>234883.34059999994</v>
      </c>
      <c r="P311" s="98">
        <v>104.2807</v>
      </c>
      <c r="Q311" s="86"/>
      <c r="R311" s="96">
        <v>852.87426895399983</v>
      </c>
      <c r="S311" s="97">
        <v>1.8790667247999996E-4</v>
      </c>
      <c r="T311" s="97">
        <f t="shared" si="7"/>
        <v>9.705343864349782E-4</v>
      </c>
      <c r="U311" s="97">
        <f>R311/'סכום נכסי הקרן'!$C$42</f>
        <v>1.2569547542276175E-4</v>
      </c>
    </row>
    <row r="312" spans="2:21">
      <c r="B312" s="89" t="s">
        <v>1076</v>
      </c>
      <c r="C312" s="86" t="s">
        <v>1077</v>
      </c>
      <c r="D312" s="99" t="s">
        <v>30</v>
      </c>
      <c r="E312" s="99" t="s">
        <v>949</v>
      </c>
      <c r="F312" s="86"/>
      <c r="G312" s="99" t="s">
        <v>961</v>
      </c>
      <c r="H312" s="86" t="s">
        <v>1053</v>
      </c>
      <c r="I312" s="86" t="s">
        <v>982</v>
      </c>
      <c r="J312" s="86"/>
      <c r="K312" s="96">
        <v>3.8799999999991295</v>
      </c>
      <c r="L312" s="99" t="s">
        <v>177</v>
      </c>
      <c r="M312" s="100">
        <v>6.25E-2</v>
      </c>
      <c r="N312" s="100">
        <v>4.4099999999993464E-2</v>
      </c>
      <c r="O312" s="96">
        <v>333498.48359999992</v>
      </c>
      <c r="P312" s="98">
        <v>110.6917</v>
      </c>
      <c r="Q312" s="86"/>
      <c r="R312" s="96">
        <v>1285.3984587239997</v>
      </c>
      <c r="S312" s="97">
        <v>6.6699696719999988E-4</v>
      </c>
      <c r="T312" s="97">
        <f t="shared" si="7"/>
        <v>1.4627283878456995E-3</v>
      </c>
      <c r="U312" s="97">
        <f>R312/'סכום נכסי הקרן'!$C$42</f>
        <v>1.8944031524734939E-4</v>
      </c>
    </row>
    <row r="313" spans="2:21">
      <c r="B313" s="89" t="s">
        <v>1078</v>
      </c>
      <c r="C313" s="86" t="s">
        <v>1079</v>
      </c>
      <c r="D313" s="99" t="s">
        <v>30</v>
      </c>
      <c r="E313" s="99" t="s">
        <v>949</v>
      </c>
      <c r="F313" s="86"/>
      <c r="G313" s="99" t="s">
        <v>1039</v>
      </c>
      <c r="H313" s="86" t="s">
        <v>952</v>
      </c>
      <c r="I313" s="86" t="s">
        <v>958</v>
      </c>
      <c r="J313" s="86"/>
      <c r="K313" s="96">
        <v>8.4400000000001949</v>
      </c>
      <c r="L313" s="99" t="s">
        <v>177</v>
      </c>
      <c r="M313" s="100">
        <v>3.7999999999999999E-2</v>
      </c>
      <c r="N313" s="100">
        <v>3.9499999999999591E-2</v>
      </c>
      <c r="O313" s="96">
        <v>358600.52</v>
      </c>
      <c r="P313" s="98">
        <v>98.393000000000001</v>
      </c>
      <c r="Q313" s="86"/>
      <c r="R313" s="96">
        <v>1228.5812531789998</v>
      </c>
      <c r="S313" s="97">
        <v>8.9650130000000006E-4</v>
      </c>
      <c r="T313" s="97">
        <f t="shared" si="7"/>
        <v>1.3980728416182395E-3</v>
      </c>
      <c r="U313" s="97">
        <f>R313/'סכום נכסי הקרן'!$C$42</f>
        <v>1.810666710618701E-4</v>
      </c>
    </row>
    <row r="314" spans="2:21">
      <c r="B314" s="89" t="s">
        <v>1080</v>
      </c>
      <c r="C314" s="86" t="s">
        <v>1081</v>
      </c>
      <c r="D314" s="99" t="s">
        <v>30</v>
      </c>
      <c r="E314" s="99" t="s">
        <v>949</v>
      </c>
      <c r="F314" s="86"/>
      <c r="G314" s="99" t="s">
        <v>980</v>
      </c>
      <c r="H314" s="86" t="s">
        <v>952</v>
      </c>
      <c r="I314" s="86" t="s">
        <v>953</v>
      </c>
      <c r="J314" s="86"/>
      <c r="K314" s="96">
        <v>6.239999999999462</v>
      </c>
      <c r="L314" s="99" t="s">
        <v>177</v>
      </c>
      <c r="M314" s="100">
        <v>5.2999999999999999E-2</v>
      </c>
      <c r="N314" s="100">
        <v>5.2699999999993939E-2</v>
      </c>
      <c r="O314" s="96">
        <v>554934.30469999986</v>
      </c>
      <c r="P314" s="98">
        <v>99.892799999999994</v>
      </c>
      <c r="Q314" s="86"/>
      <c r="R314" s="96">
        <v>1930.2104876709998</v>
      </c>
      <c r="S314" s="97">
        <v>3.6995620313333324E-4</v>
      </c>
      <c r="T314" s="97">
        <f t="shared" si="7"/>
        <v>2.1964968571975677E-3</v>
      </c>
      <c r="U314" s="97">
        <f>R314/'סכום נכסי הקרן'!$C$42</f>
        <v>2.8447185446380598E-4</v>
      </c>
    </row>
    <row r="315" spans="2:21">
      <c r="B315" s="89" t="s">
        <v>1082</v>
      </c>
      <c r="C315" s="86" t="s">
        <v>1083</v>
      </c>
      <c r="D315" s="99" t="s">
        <v>30</v>
      </c>
      <c r="E315" s="99" t="s">
        <v>949</v>
      </c>
      <c r="F315" s="86"/>
      <c r="G315" s="99" t="s">
        <v>980</v>
      </c>
      <c r="H315" s="86" t="s">
        <v>952</v>
      </c>
      <c r="I315" s="86" t="s">
        <v>953</v>
      </c>
      <c r="J315" s="86"/>
      <c r="K315" s="96">
        <v>5.7500000000043059</v>
      </c>
      <c r="L315" s="99" t="s">
        <v>177</v>
      </c>
      <c r="M315" s="100">
        <v>5.8749999999999997E-2</v>
      </c>
      <c r="N315" s="100">
        <v>4.8300000000034447E-2</v>
      </c>
      <c r="O315" s="96">
        <v>125510.18199999997</v>
      </c>
      <c r="P315" s="98">
        <v>106.28440000000001</v>
      </c>
      <c r="Q315" s="86"/>
      <c r="R315" s="96">
        <v>464.49083487999991</v>
      </c>
      <c r="S315" s="97">
        <v>1.0459181833333331E-4</v>
      </c>
      <c r="T315" s="97">
        <f t="shared" si="7"/>
        <v>5.2857067430093357E-4</v>
      </c>
      <c r="U315" s="97">
        <f>R315/'סכום נכסי הקרן'!$C$42</f>
        <v>6.845604146477787E-5</v>
      </c>
    </row>
    <row r="316" spans="2:21">
      <c r="B316" s="89" t="s">
        <v>1084</v>
      </c>
      <c r="C316" s="86" t="s">
        <v>1085</v>
      </c>
      <c r="D316" s="99" t="s">
        <v>30</v>
      </c>
      <c r="E316" s="99" t="s">
        <v>949</v>
      </c>
      <c r="F316" s="86"/>
      <c r="G316" s="99" t="s">
        <v>985</v>
      </c>
      <c r="H316" s="86" t="s">
        <v>952</v>
      </c>
      <c r="I316" s="86" t="s">
        <v>958</v>
      </c>
      <c r="J316" s="86"/>
      <c r="K316" s="96">
        <v>7.3800000000011128</v>
      </c>
      <c r="L316" s="99" t="s">
        <v>179</v>
      </c>
      <c r="M316" s="100">
        <v>4.6249999999999999E-2</v>
      </c>
      <c r="N316" s="100">
        <v>3.1500000000006377E-2</v>
      </c>
      <c r="O316" s="96">
        <v>405218.58759999997</v>
      </c>
      <c r="P316" s="98">
        <v>111.95650000000001</v>
      </c>
      <c r="Q316" s="86"/>
      <c r="R316" s="96">
        <v>1726.2084880659997</v>
      </c>
      <c r="S316" s="97">
        <v>2.7014572506666666E-4</v>
      </c>
      <c r="T316" s="97">
        <f t="shared" si="7"/>
        <v>1.9643513197774138E-3</v>
      </c>
      <c r="U316" s="97">
        <f>R316/'סכום נכסי הקרן'!$C$42</f>
        <v>2.5440631108776638E-4</v>
      </c>
    </row>
    <row r="317" spans="2:21">
      <c r="B317" s="89" t="s">
        <v>1086</v>
      </c>
      <c r="C317" s="86" t="s">
        <v>1087</v>
      </c>
      <c r="D317" s="99" t="s">
        <v>30</v>
      </c>
      <c r="E317" s="99" t="s">
        <v>949</v>
      </c>
      <c r="F317" s="86"/>
      <c r="G317" s="99" t="s">
        <v>971</v>
      </c>
      <c r="H317" s="86" t="s">
        <v>1088</v>
      </c>
      <c r="I317" s="86" t="s">
        <v>958</v>
      </c>
      <c r="J317" s="86"/>
      <c r="K317" s="96">
        <v>7.7300000000012155</v>
      </c>
      <c r="L317" s="99" t="s">
        <v>179</v>
      </c>
      <c r="M317" s="100">
        <v>5.6250000000000001E-2</v>
      </c>
      <c r="N317" s="100">
        <v>4.3900000000016204E-2</v>
      </c>
      <c r="O317" s="96">
        <v>184679.26779999997</v>
      </c>
      <c r="P317" s="98">
        <v>112.401</v>
      </c>
      <c r="Q317" s="86"/>
      <c r="R317" s="96">
        <v>789.84701324799983</v>
      </c>
      <c r="S317" s="97">
        <v>3.6935853559999992E-4</v>
      </c>
      <c r="T317" s="97">
        <f t="shared" si="7"/>
        <v>8.9881206912280896E-4</v>
      </c>
      <c r="U317" s="97">
        <f>R317/'סכום נכסי הקרן'!$C$42</f>
        <v>1.1640660230401495E-4</v>
      </c>
    </row>
    <row r="318" spans="2:21">
      <c r="B318" s="89" t="s">
        <v>1089</v>
      </c>
      <c r="C318" s="86" t="s">
        <v>1090</v>
      </c>
      <c r="D318" s="99" t="s">
        <v>30</v>
      </c>
      <c r="E318" s="99" t="s">
        <v>949</v>
      </c>
      <c r="F318" s="86"/>
      <c r="G318" s="99" t="s">
        <v>961</v>
      </c>
      <c r="H318" s="86" t="s">
        <v>1091</v>
      </c>
      <c r="I318" s="86" t="s">
        <v>982</v>
      </c>
      <c r="J318" s="86"/>
      <c r="K318" s="96">
        <v>6.8200000000037049</v>
      </c>
      <c r="L318" s="99" t="s">
        <v>177</v>
      </c>
      <c r="M318" s="100">
        <v>7.0000000000000007E-2</v>
      </c>
      <c r="N318" s="100">
        <v>5.5500000000027395E-2</v>
      </c>
      <c r="O318" s="96">
        <v>199023.28859999997</v>
      </c>
      <c r="P318" s="98">
        <v>110.57259999999999</v>
      </c>
      <c r="Q318" s="86"/>
      <c r="R318" s="96">
        <v>766.26680483799998</v>
      </c>
      <c r="S318" s="97">
        <v>2.6536438479999994E-4</v>
      </c>
      <c r="T318" s="97">
        <f t="shared" si="7"/>
        <v>8.7197880197632121E-4</v>
      </c>
      <c r="U318" s="97">
        <f>R318/'סכום נכסי הקרן'!$C$42</f>
        <v>1.1293138255058306E-4</v>
      </c>
    </row>
    <row r="319" spans="2:21">
      <c r="B319" s="89" t="s">
        <v>1092</v>
      </c>
      <c r="C319" s="86" t="s">
        <v>1093</v>
      </c>
      <c r="D319" s="99" t="s">
        <v>30</v>
      </c>
      <c r="E319" s="99" t="s">
        <v>949</v>
      </c>
      <c r="F319" s="86"/>
      <c r="G319" s="99" t="s">
        <v>951</v>
      </c>
      <c r="H319" s="86" t="s">
        <v>1091</v>
      </c>
      <c r="I319" s="86" t="s">
        <v>982</v>
      </c>
      <c r="J319" s="86"/>
      <c r="K319" s="96">
        <v>0.45000000000027296</v>
      </c>
      <c r="L319" s="99" t="s">
        <v>177</v>
      </c>
      <c r="M319" s="100">
        <v>0.05</v>
      </c>
      <c r="N319" s="100">
        <v>2.9699999999987986E-2</v>
      </c>
      <c r="O319" s="96">
        <v>208436.55224999998</v>
      </c>
      <c r="P319" s="98">
        <v>100.9452</v>
      </c>
      <c r="Q319" s="86"/>
      <c r="R319" s="96">
        <v>732.63627160399994</v>
      </c>
      <c r="S319" s="97">
        <v>1.8966019313011826E-4</v>
      </c>
      <c r="T319" s="97">
        <f t="shared" si="7"/>
        <v>8.3370869567123607E-4</v>
      </c>
      <c r="U319" s="97">
        <f>R319/'סכום נכסי הקרן'!$C$42</f>
        <v>1.0797495929167404E-4</v>
      </c>
    </row>
    <row r="320" spans="2:21">
      <c r="B320" s="89" t="s">
        <v>1094</v>
      </c>
      <c r="C320" s="86" t="s">
        <v>1095</v>
      </c>
      <c r="D320" s="99" t="s">
        <v>30</v>
      </c>
      <c r="E320" s="99" t="s">
        <v>949</v>
      </c>
      <c r="F320" s="86"/>
      <c r="G320" s="99" t="s">
        <v>1096</v>
      </c>
      <c r="H320" s="86" t="s">
        <v>1091</v>
      </c>
      <c r="I320" s="86" t="s">
        <v>982</v>
      </c>
      <c r="J320" s="86"/>
      <c r="K320" s="96">
        <v>6.7099999999996269</v>
      </c>
      <c r="L320" s="99" t="s">
        <v>177</v>
      </c>
      <c r="M320" s="100">
        <v>4.4999999999999998E-2</v>
      </c>
      <c r="N320" s="100">
        <v>3.3099999999999193E-2</v>
      </c>
      <c r="O320" s="96">
        <v>717201.04</v>
      </c>
      <c r="P320" s="98">
        <v>109.407</v>
      </c>
      <c r="Q320" s="86"/>
      <c r="R320" s="96">
        <v>2732.2144698619995</v>
      </c>
      <c r="S320" s="97">
        <v>9.5626805333333344E-4</v>
      </c>
      <c r="T320" s="97">
        <f t="shared" si="7"/>
        <v>3.1091430362513448E-3</v>
      </c>
      <c r="U320" s="97">
        <f>R320/'סכום נכסי הקרן'!$C$42</f>
        <v>4.0267013468168767E-4</v>
      </c>
    </row>
    <row r="321" spans="2:21">
      <c r="B321" s="89" t="s">
        <v>1097</v>
      </c>
      <c r="C321" s="86" t="s">
        <v>1098</v>
      </c>
      <c r="D321" s="99" t="s">
        <v>30</v>
      </c>
      <c r="E321" s="99" t="s">
        <v>949</v>
      </c>
      <c r="F321" s="86"/>
      <c r="G321" s="99" t="s">
        <v>980</v>
      </c>
      <c r="H321" s="86" t="s">
        <v>1091</v>
      </c>
      <c r="I321" s="86" t="s">
        <v>982</v>
      </c>
      <c r="J321" s="86"/>
      <c r="K321" s="96">
        <v>5.9700000000012938</v>
      </c>
      <c r="L321" s="99" t="s">
        <v>177</v>
      </c>
      <c r="M321" s="100">
        <v>0.06</v>
      </c>
      <c r="N321" s="100">
        <v>5.3300000000007904E-2</v>
      </c>
      <c r="O321" s="96">
        <v>564975.11925999983</v>
      </c>
      <c r="P321" s="98">
        <v>104.84269999999999</v>
      </c>
      <c r="Q321" s="86"/>
      <c r="R321" s="96">
        <v>2062.5104034889996</v>
      </c>
      <c r="S321" s="97">
        <v>7.5330015901333314E-4</v>
      </c>
      <c r="T321" s="97">
        <f t="shared" si="7"/>
        <v>2.3470484945230775E-3</v>
      </c>
      <c r="U321" s="97">
        <f>R321/'סכום נכסי הקרן'!$C$42</f>
        <v>3.0397004009617354E-4</v>
      </c>
    </row>
    <row r="322" spans="2:21">
      <c r="B322" s="89" t="s">
        <v>1099</v>
      </c>
      <c r="C322" s="86" t="s">
        <v>1100</v>
      </c>
      <c r="D322" s="99" t="s">
        <v>30</v>
      </c>
      <c r="E322" s="99" t="s">
        <v>949</v>
      </c>
      <c r="F322" s="86"/>
      <c r="G322" s="99" t="s">
        <v>1056</v>
      </c>
      <c r="H322" s="86" t="s">
        <v>1091</v>
      </c>
      <c r="I322" s="86" t="s">
        <v>982</v>
      </c>
      <c r="J322" s="86"/>
      <c r="K322" s="96">
        <v>4.0999999999991124</v>
      </c>
      <c r="L322" s="99" t="s">
        <v>177</v>
      </c>
      <c r="M322" s="100">
        <v>5.2499999999999998E-2</v>
      </c>
      <c r="N322" s="100">
        <v>3.6099999999993783E-2</v>
      </c>
      <c r="O322" s="96">
        <v>297728.08172999992</v>
      </c>
      <c r="P322" s="98">
        <v>108.6035</v>
      </c>
      <c r="Q322" s="86"/>
      <c r="R322" s="96">
        <v>1125.88073457</v>
      </c>
      <c r="S322" s="97">
        <v>4.9621346954999992E-4</v>
      </c>
      <c r="T322" s="97">
        <f t="shared" si="7"/>
        <v>1.2812040504692412E-3</v>
      </c>
      <c r="U322" s="97">
        <f>R322/'סכום נכסי הקרן'!$C$42</f>
        <v>1.6593080522251896E-4</v>
      </c>
    </row>
    <row r="323" spans="2:21">
      <c r="B323" s="89" t="s">
        <v>1101</v>
      </c>
      <c r="C323" s="86" t="s">
        <v>1102</v>
      </c>
      <c r="D323" s="99" t="s">
        <v>30</v>
      </c>
      <c r="E323" s="99" t="s">
        <v>949</v>
      </c>
      <c r="F323" s="86"/>
      <c r="G323" s="99" t="s">
        <v>1103</v>
      </c>
      <c r="H323" s="86" t="s">
        <v>1088</v>
      </c>
      <c r="I323" s="86" t="s">
        <v>958</v>
      </c>
      <c r="J323" s="86"/>
      <c r="K323" s="96">
        <v>6.8700000000003483</v>
      </c>
      <c r="L323" s="99" t="s">
        <v>177</v>
      </c>
      <c r="M323" s="100">
        <v>4.8750000000000002E-2</v>
      </c>
      <c r="N323" s="100">
        <v>4.0600000000006249E-2</v>
      </c>
      <c r="O323" s="96">
        <v>448250.64999999991</v>
      </c>
      <c r="P323" s="98">
        <v>106.6632</v>
      </c>
      <c r="Q323" s="86"/>
      <c r="R323" s="96">
        <v>1664.8080526659999</v>
      </c>
      <c r="S323" s="97">
        <v>4.4825064999999992E-4</v>
      </c>
      <c r="T323" s="97">
        <f t="shared" si="7"/>
        <v>1.8944802542909798E-3</v>
      </c>
      <c r="U323" s="97">
        <f>R323/'סכום נכסי הקרן'!$C$42</f>
        <v>2.4535719658202228E-4</v>
      </c>
    </row>
    <row r="324" spans="2:21">
      <c r="B324" s="89" t="s">
        <v>1104</v>
      </c>
      <c r="C324" s="86" t="s">
        <v>1105</v>
      </c>
      <c r="D324" s="99" t="s">
        <v>30</v>
      </c>
      <c r="E324" s="99" t="s">
        <v>949</v>
      </c>
      <c r="F324" s="86"/>
      <c r="G324" s="99" t="s">
        <v>1056</v>
      </c>
      <c r="H324" s="86" t="s">
        <v>1088</v>
      </c>
      <c r="I324" s="86" t="s">
        <v>953</v>
      </c>
      <c r="J324" s="86"/>
      <c r="K324" s="96">
        <v>4.4800000000009561</v>
      </c>
      <c r="L324" s="99" t="s">
        <v>179</v>
      </c>
      <c r="M324" s="100">
        <v>0.03</v>
      </c>
      <c r="N324" s="100">
        <v>1.8099999999999436E-2</v>
      </c>
      <c r="O324" s="96">
        <v>353221.51219999994</v>
      </c>
      <c r="P324" s="98">
        <v>105.7111</v>
      </c>
      <c r="Q324" s="86"/>
      <c r="R324" s="96">
        <v>1420.7656850679998</v>
      </c>
      <c r="S324" s="97">
        <v>7.0644302439999988E-4</v>
      </c>
      <c r="T324" s="97">
        <f t="shared" si="7"/>
        <v>1.6167704931659913E-3</v>
      </c>
      <c r="U324" s="97">
        <f>R324/'סכום נכסי הקרן'!$C$42</f>
        <v>2.0939055702546942E-4</v>
      </c>
    </row>
    <row r="325" spans="2:21">
      <c r="B325" s="89" t="s">
        <v>1106</v>
      </c>
      <c r="C325" s="86" t="s">
        <v>1107</v>
      </c>
      <c r="D325" s="99" t="s">
        <v>30</v>
      </c>
      <c r="E325" s="99" t="s">
        <v>949</v>
      </c>
      <c r="F325" s="86"/>
      <c r="G325" s="99" t="s">
        <v>1108</v>
      </c>
      <c r="H325" s="86" t="s">
        <v>1088</v>
      </c>
      <c r="I325" s="86" t="s">
        <v>953</v>
      </c>
      <c r="J325" s="86"/>
      <c r="K325" s="96">
        <v>1.9599999999992317</v>
      </c>
      <c r="L325" s="99" t="s">
        <v>177</v>
      </c>
      <c r="M325" s="100">
        <v>4.1250000000000002E-2</v>
      </c>
      <c r="N325" s="100">
        <v>2.74999999999904E-2</v>
      </c>
      <c r="O325" s="96">
        <v>361738.27454999991</v>
      </c>
      <c r="P325" s="98">
        <v>103.33880000000001</v>
      </c>
      <c r="Q325" s="86"/>
      <c r="R325" s="96">
        <v>1301.6277046749997</v>
      </c>
      <c r="S325" s="97">
        <v>6.0289712424999985E-4</v>
      </c>
      <c r="T325" s="97">
        <f t="shared" si="7"/>
        <v>1.481196574581681E-3</v>
      </c>
      <c r="U325" s="97">
        <f>R325/'סכום נכסי הקרן'!$C$42</f>
        <v>1.9183215993046513E-4</v>
      </c>
    </row>
    <row r="326" spans="2:21">
      <c r="B326" s="89" t="s">
        <v>1109</v>
      </c>
      <c r="C326" s="86" t="s">
        <v>1110</v>
      </c>
      <c r="D326" s="99" t="s">
        <v>30</v>
      </c>
      <c r="E326" s="99" t="s">
        <v>949</v>
      </c>
      <c r="F326" s="86"/>
      <c r="G326" s="99" t="s">
        <v>951</v>
      </c>
      <c r="H326" s="86" t="s">
        <v>1088</v>
      </c>
      <c r="I326" s="86" t="s">
        <v>958</v>
      </c>
      <c r="J326" s="86"/>
      <c r="K326" s="96">
        <v>2.2000000000005318</v>
      </c>
      <c r="L326" s="99" t="s">
        <v>177</v>
      </c>
      <c r="M326" s="100">
        <v>4.8750000000000002E-2</v>
      </c>
      <c r="N326" s="100">
        <v>3.1400000000003057E-2</v>
      </c>
      <c r="O326" s="96">
        <v>414183.60059999995</v>
      </c>
      <c r="P326" s="98">
        <v>104.39279999999999</v>
      </c>
      <c r="Q326" s="86"/>
      <c r="R326" s="96">
        <v>1505.5389799609998</v>
      </c>
      <c r="S326" s="97">
        <v>3.5721434278410526E-4</v>
      </c>
      <c r="T326" s="97">
        <f t="shared" si="7"/>
        <v>1.713238871612858E-3</v>
      </c>
      <c r="U326" s="97">
        <f>R326/'סכום נכסי הקרן'!$C$42</f>
        <v>2.2188433247703523E-4</v>
      </c>
    </row>
    <row r="327" spans="2:21">
      <c r="B327" s="89" t="s">
        <v>1111</v>
      </c>
      <c r="C327" s="86" t="s">
        <v>1112</v>
      </c>
      <c r="D327" s="99" t="s">
        <v>30</v>
      </c>
      <c r="E327" s="99" t="s">
        <v>949</v>
      </c>
      <c r="F327" s="86"/>
      <c r="G327" s="99" t="s">
        <v>951</v>
      </c>
      <c r="H327" s="86" t="s">
        <v>1088</v>
      </c>
      <c r="I327" s="86" t="s">
        <v>958</v>
      </c>
      <c r="J327" s="86"/>
      <c r="K327" s="96">
        <v>5.8499999999983068</v>
      </c>
      <c r="L327" s="99" t="s">
        <v>177</v>
      </c>
      <c r="M327" s="100">
        <v>6.4899999999999999E-2</v>
      </c>
      <c r="N327" s="100">
        <v>5.779999999998954E-2</v>
      </c>
      <c r="O327" s="96">
        <v>89650.13</v>
      </c>
      <c r="P327" s="98">
        <v>104.00620000000001</v>
      </c>
      <c r="Q327" s="86"/>
      <c r="R327" s="96">
        <v>324.66755940299993</v>
      </c>
      <c r="S327" s="97">
        <v>3.8112792445643119E-5</v>
      </c>
      <c r="T327" s="97">
        <f t="shared" si="7"/>
        <v>3.6945777593570182E-4</v>
      </c>
      <c r="U327" s="97">
        <f>R327/'סכום נכסי הקרן'!$C$42</f>
        <v>4.7849073092049031E-5</v>
      </c>
    </row>
    <row r="328" spans="2:21">
      <c r="B328" s="89" t="s">
        <v>1113</v>
      </c>
      <c r="C328" s="86" t="s">
        <v>1114</v>
      </c>
      <c r="D328" s="99" t="s">
        <v>30</v>
      </c>
      <c r="E328" s="99" t="s">
        <v>949</v>
      </c>
      <c r="F328" s="86"/>
      <c r="G328" s="99" t="s">
        <v>951</v>
      </c>
      <c r="H328" s="86" t="s">
        <v>1088</v>
      </c>
      <c r="I328" s="86" t="s">
        <v>958</v>
      </c>
      <c r="J328" s="86"/>
      <c r="K328" s="96">
        <v>4.9199999999997841</v>
      </c>
      <c r="L328" s="99" t="s">
        <v>179</v>
      </c>
      <c r="M328" s="100">
        <v>4.4999999999999998E-2</v>
      </c>
      <c r="N328" s="100">
        <v>1.5599999999998924E-2</v>
      </c>
      <c r="O328" s="96">
        <v>415725.58283599996</v>
      </c>
      <c r="P328" s="98">
        <v>117.3301</v>
      </c>
      <c r="Q328" s="86"/>
      <c r="R328" s="96">
        <v>1855.9690313199997</v>
      </c>
      <c r="S328" s="97">
        <v>4.1572558283599998E-4</v>
      </c>
      <c r="T328" s="97">
        <f t="shared" si="7"/>
        <v>2.1120132598954392E-3</v>
      </c>
      <c r="U328" s="97">
        <f>R328/'סכום נכסי הקרן'!$C$42</f>
        <v>2.7353024736905554E-4</v>
      </c>
    </row>
    <row r="329" spans="2:21">
      <c r="B329" s="89" t="s">
        <v>1115</v>
      </c>
      <c r="C329" s="86" t="s">
        <v>1116</v>
      </c>
      <c r="D329" s="99" t="s">
        <v>30</v>
      </c>
      <c r="E329" s="99" t="s">
        <v>949</v>
      </c>
      <c r="F329" s="86"/>
      <c r="G329" s="99" t="s">
        <v>1056</v>
      </c>
      <c r="H329" s="86" t="s">
        <v>1088</v>
      </c>
      <c r="I329" s="86" t="s">
        <v>953</v>
      </c>
      <c r="J329" s="86"/>
      <c r="K329" s="96">
        <v>4.0500000000006571</v>
      </c>
      <c r="L329" s="99" t="s">
        <v>179</v>
      </c>
      <c r="M329" s="100">
        <v>4.2500000000000003E-2</v>
      </c>
      <c r="N329" s="100">
        <v>1.7600000000001316E-2</v>
      </c>
      <c r="O329" s="96">
        <v>213367.30939999997</v>
      </c>
      <c r="P329" s="98">
        <v>112.5855</v>
      </c>
      <c r="Q329" s="86"/>
      <c r="R329" s="96">
        <v>914.03978138799982</v>
      </c>
      <c r="S329" s="97">
        <v>7.1122436466666654E-4</v>
      </c>
      <c r="T329" s="97">
        <f t="shared" ref="T329:T356" si="8">R329/$R$11</f>
        <v>1.0401381196486895E-3</v>
      </c>
      <c r="U329" s="97">
        <f>R329/'סכום נכסי הקרן'!$C$42</f>
        <v>1.3470996729422793E-4</v>
      </c>
    </row>
    <row r="330" spans="2:21">
      <c r="B330" s="89" t="s">
        <v>1117</v>
      </c>
      <c r="C330" s="86" t="s">
        <v>1118</v>
      </c>
      <c r="D330" s="99" t="s">
        <v>30</v>
      </c>
      <c r="E330" s="99" t="s">
        <v>949</v>
      </c>
      <c r="F330" s="86"/>
      <c r="G330" s="99" t="s">
        <v>1056</v>
      </c>
      <c r="H330" s="86" t="s">
        <v>1091</v>
      </c>
      <c r="I330" s="86" t="s">
        <v>982</v>
      </c>
      <c r="J330" s="86"/>
      <c r="K330" s="96">
        <v>3.0699999999992675</v>
      </c>
      <c r="L330" s="99" t="s">
        <v>179</v>
      </c>
      <c r="M330" s="100">
        <v>3.7499999999999999E-2</v>
      </c>
      <c r="N330" s="100">
        <v>1.1100000000001251E-2</v>
      </c>
      <c r="O330" s="96">
        <v>265364.38479999994</v>
      </c>
      <c r="P330" s="98">
        <v>110.8103</v>
      </c>
      <c r="Q330" s="86"/>
      <c r="R330" s="96">
        <v>1118.8646155259999</v>
      </c>
      <c r="S330" s="97">
        <v>3.5381917973333326E-4</v>
      </c>
      <c r="T330" s="97">
        <f t="shared" si="8"/>
        <v>1.2732200075224716E-3</v>
      </c>
      <c r="U330" s="97">
        <f>R330/'סכום נכסי הקרן'!$C$42</f>
        <v>1.6489677892935869E-4</v>
      </c>
    </row>
    <row r="331" spans="2:21">
      <c r="B331" s="89" t="s">
        <v>1119</v>
      </c>
      <c r="C331" s="86" t="s">
        <v>1120</v>
      </c>
      <c r="D331" s="99" t="s">
        <v>30</v>
      </c>
      <c r="E331" s="99" t="s">
        <v>949</v>
      </c>
      <c r="F331" s="86"/>
      <c r="G331" s="99" t="s">
        <v>1096</v>
      </c>
      <c r="H331" s="86" t="s">
        <v>1091</v>
      </c>
      <c r="I331" s="86" t="s">
        <v>982</v>
      </c>
      <c r="J331" s="86"/>
      <c r="K331" s="96">
        <v>7.9999999999681451E-2</v>
      </c>
      <c r="L331" s="99" t="s">
        <v>177</v>
      </c>
      <c r="M331" s="100">
        <v>4.6249999999999999E-2</v>
      </c>
      <c r="N331" s="100">
        <v>-4.1999999999995661E-3</v>
      </c>
      <c r="O331" s="96">
        <v>383451.53603599995</v>
      </c>
      <c r="P331" s="98">
        <v>103.46210000000001</v>
      </c>
      <c r="Q331" s="86"/>
      <c r="R331" s="96">
        <v>1381.403231993</v>
      </c>
      <c r="S331" s="97">
        <v>5.1126871471466663E-4</v>
      </c>
      <c r="T331" s="97">
        <f t="shared" si="8"/>
        <v>1.5719777076003373E-3</v>
      </c>
      <c r="U331" s="97">
        <f>R331/'סכום נכסי הקרן'!$C$42</f>
        <v>2.0358937104393397E-4</v>
      </c>
    </row>
    <row r="332" spans="2:21">
      <c r="B332" s="89" t="s">
        <v>1121</v>
      </c>
      <c r="C332" s="86" t="s">
        <v>1122</v>
      </c>
      <c r="D332" s="99" t="s">
        <v>30</v>
      </c>
      <c r="E332" s="99" t="s">
        <v>949</v>
      </c>
      <c r="F332" s="86"/>
      <c r="G332" s="99" t="s">
        <v>1005</v>
      </c>
      <c r="H332" s="86" t="s">
        <v>1088</v>
      </c>
      <c r="I332" s="86" t="s">
        <v>958</v>
      </c>
      <c r="J332" s="86"/>
      <c r="K332" s="96">
        <v>4.2300000000007927</v>
      </c>
      <c r="L332" s="99" t="s">
        <v>177</v>
      </c>
      <c r="M332" s="100">
        <v>6.25E-2</v>
      </c>
      <c r="N332" s="100">
        <v>4.4000000000007679E-2</v>
      </c>
      <c r="O332" s="96">
        <v>591690.85799999989</v>
      </c>
      <c r="P332" s="98">
        <v>113.9389</v>
      </c>
      <c r="Q332" s="86"/>
      <c r="R332" s="96">
        <v>2347.4465468179992</v>
      </c>
      <c r="S332" s="97">
        <v>4.5514681384615374E-4</v>
      </c>
      <c r="T332" s="97">
        <f t="shared" si="8"/>
        <v>2.6712936208042586E-3</v>
      </c>
      <c r="U332" s="97">
        <f>R332/'סכום נכסי הקרן'!$C$42</f>
        <v>3.4596354993062076E-4</v>
      </c>
    </row>
    <row r="333" spans="2:21">
      <c r="B333" s="89" t="s">
        <v>1123</v>
      </c>
      <c r="C333" s="86" t="s">
        <v>1124</v>
      </c>
      <c r="D333" s="99" t="s">
        <v>30</v>
      </c>
      <c r="E333" s="99" t="s">
        <v>949</v>
      </c>
      <c r="F333" s="86"/>
      <c r="G333" s="99" t="s">
        <v>1125</v>
      </c>
      <c r="H333" s="86" t="s">
        <v>1126</v>
      </c>
      <c r="I333" s="86" t="s">
        <v>953</v>
      </c>
      <c r="J333" s="86"/>
      <c r="K333" s="96">
        <v>6.6999999999998732</v>
      </c>
      <c r="L333" s="99" t="s">
        <v>177</v>
      </c>
      <c r="M333" s="100">
        <v>4.7500000000000001E-2</v>
      </c>
      <c r="N333" s="100">
        <v>4.4999999999999991E-2</v>
      </c>
      <c r="O333" s="96">
        <v>448250.64999999991</v>
      </c>
      <c r="P333" s="98">
        <v>101.455</v>
      </c>
      <c r="Q333" s="86"/>
      <c r="R333" s="96">
        <v>1583.5185308059999</v>
      </c>
      <c r="S333" s="97">
        <v>3.3203751851851847E-4</v>
      </c>
      <c r="T333" s="97">
        <f t="shared" si="8"/>
        <v>1.8019762603332925E-3</v>
      </c>
      <c r="U333" s="97">
        <f>R333/'סכום נכסי הקרן'!$C$42</f>
        <v>2.3337685496658918E-4</v>
      </c>
    </row>
    <row r="334" spans="2:21">
      <c r="B334" s="89" t="s">
        <v>1127</v>
      </c>
      <c r="C334" s="86" t="s">
        <v>1128</v>
      </c>
      <c r="D334" s="99" t="s">
        <v>30</v>
      </c>
      <c r="E334" s="99" t="s">
        <v>949</v>
      </c>
      <c r="F334" s="86"/>
      <c r="G334" s="99" t="s">
        <v>951</v>
      </c>
      <c r="H334" s="86" t="s">
        <v>1126</v>
      </c>
      <c r="I334" s="86" t="s">
        <v>953</v>
      </c>
      <c r="J334" s="86"/>
      <c r="K334" s="96">
        <v>4.1100000000003289</v>
      </c>
      <c r="L334" s="99" t="s">
        <v>177</v>
      </c>
      <c r="M334" s="100">
        <v>7.0000000000000007E-2</v>
      </c>
      <c r="N334" s="100">
        <v>3.180000000000105E-2</v>
      </c>
      <c r="O334" s="96">
        <v>517962.59108799993</v>
      </c>
      <c r="P334" s="98">
        <v>116.358</v>
      </c>
      <c r="Q334" s="86"/>
      <c r="R334" s="96">
        <v>2098.5697547209993</v>
      </c>
      <c r="S334" s="97">
        <v>4.14393278894018E-4</v>
      </c>
      <c r="T334" s="97">
        <f t="shared" si="8"/>
        <v>2.3880824916749834E-3</v>
      </c>
      <c r="U334" s="97">
        <f>R334/'סכום נכסי הקרן'!$C$42</f>
        <v>3.0928441932126304E-4</v>
      </c>
    </row>
    <row r="335" spans="2:21">
      <c r="B335" s="89" t="s">
        <v>1129</v>
      </c>
      <c r="C335" s="86" t="s">
        <v>1130</v>
      </c>
      <c r="D335" s="99" t="s">
        <v>30</v>
      </c>
      <c r="E335" s="99" t="s">
        <v>949</v>
      </c>
      <c r="F335" s="86"/>
      <c r="G335" s="99" t="s">
        <v>951</v>
      </c>
      <c r="H335" s="86" t="s">
        <v>1126</v>
      </c>
      <c r="I335" s="86" t="s">
        <v>953</v>
      </c>
      <c r="J335" s="86"/>
      <c r="K335" s="96">
        <v>6.1300000000005701</v>
      </c>
      <c r="L335" s="99" t="s">
        <v>177</v>
      </c>
      <c r="M335" s="100">
        <v>5.1249999999999997E-2</v>
      </c>
      <c r="N335" s="100">
        <v>3.6200000000002362E-2</v>
      </c>
      <c r="O335" s="96">
        <v>242055.35099999997</v>
      </c>
      <c r="P335" s="98">
        <v>110.38030000000001</v>
      </c>
      <c r="Q335" s="86"/>
      <c r="R335" s="96">
        <v>930.32529211899976</v>
      </c>
      <c r="S335" s="97">
        <v>1.6137023399999997E-4</v>
      </c>
      <c r="T335" s="97">
        <f t="shared" si="8"/>
        <v>1.0586703332942904E-3</v>
      </c>
      <c r="U335" s="97">
        <f>R335/'סכום נכסי הקרן'!$C$42</f>
        <v>1.3711010420578709E-4</v>
      </c>
    </row>
    <row r="336" spans="2:21">
      <c r="B336" s="89" t="s">
        <v>1131</v>
      </c>
      <c r="C336" s="86" t="s">
        <v>1132</v>
      </c>
      <c r="D336" s="99" t="s">
        <v>30</v>
      </c>
      <c r="E336" s="99" t="s">
        <v>949</v>
      </c>
      <c r="F336" s="86"/>
      <c r="G336" s="99" t="s">
        <v>951</v>
      </c>
      <c r="H336" s="86" t="s">
        <v>1126</v>
      </c>
      <c r="I336" s="86" t="s">
        <v>958</v>
      </c>
      <c r="J336" s="86"/>
      <c r="K336" s="96">
        <v>6.810000000001283</v>
      </c>
      <c r="L336" s="99" t="s">
        <v>177</v>
      </c>
      <c r="M336" s="100">
        <v>4.4999999999999998E-2</v>
      </c>
      <c r="N336" s="100">
        <v>4.1100000000006492E-2</v>
      </c>
      <c r="O336" s="96">
        <v>485903.70459999994</v>
      </c>
      <c r="P336" s="98">
        <v>102.756</v>
      </c>
      <c r="Q336" s="86"/>
      <c r="R336" s="96">
        <v>1738.5459236169997</v>
      </c>
      <c r="S336" s="97">
        <v>3.2393580306666663E-4</v>
      </c>
      <c r="T336" s="97">
        <f t="shared" si="8"/>
        <v>1.9783907929782599E-3</v>
      </c>
      <c r="U336" s="97">
        <f>R336/'סכום נכסי הקרן'!$C$42</f>
        <v>2.5622458593029684E-4</v>
      </c>
    </row>
    <row r="337" spans="2:21">
      <c r="B337" s="89" t="s">
        <v>1133</v>
      </c>
      <c r="C337" s="86" t="s">
        <v>1134</v>
      </c>
      <c r="D337" s="99" t="s">
        <v>30</v>
      </c>
      <c r="E337" s="99" t="s">
        <v>949</v>
      </c>
      <c r="F337" s="86"/>
      <c r="G337" s="99" t="s">
        <v>980</v>
      </c>
      <c r="H337" s="86" t="s">
        <v>1126</v>
      </c>
      <c r="I337" s="86" t="s">
        <v>953</v>
      </c>
      <c r="J337" s="86"/>
      <c r="K337" s="96">
        <v>5.3499999999998495</v>
      </c>
      <c r="L337" s="99" t="s">
        <v>180</v>
      </c>
      <c r="M337" s="100">
        <v>0.06</v>
      </c>
      <c r="N337" s="100">
        <v>4.3399999999999404E-2</v>
      </c>
      <c r="O337" s="96">
        <v>424941.61619999987</v>
      </c>
      <c r="P337" s="98">
        <v>109.7003</v>
      </c>
      <c r="Q337" s="86"/>
      <c r="R337" s="96">
        <v>1995.1749412179997</v>
      </c>
      <c r="S337" s="97">
        <v>3.3995329295999989E-4</v>
      </c>
      <c r="T337" s="97">
        <f t="shared" si="8"/>
        <v>2.2704236226757301E-3</v>
      </c>
      <c r="U337" s="97">
        <f>R337/'סכום נכסי הקרן'!$C$42</f>
        <v>2.9404622922385692E-4</v>
      </c>
    </row>
    <row r="338" spans="2:21">
      <c r="B338" s="89" t="s">
        <v>1135</v>
      </c>
      <c r="C338" s="86" t="s">
        <v>1136</v>
      </c>
      <c r="D338" s="99" t="s">
        <v>30</v>
      </c>
      <c r="E338" s="99" t="s">
        <v>949</v>
      </c>
      <c r="F338" s="86"/>
      <c r="G338" s="99" t="s">
        <v>980</v>
      </c>
      <c r="H338" s="86" t="s">
        <v>1126</v>
      </c>
      <c r="I338" s="86" t="s">
        <v>953</v>
      </c>
      <c r="J338" s="86"/>
      <c r="K338" s="96">
        <v>5.4500000000024587</v>
      </c>
      <c r="L338" s="99" t="s">
        <v>179</v>
      </c>
      <c r="M338" s="100">
        <v>0.05</v>
      </c>
      <c r="N338" s="100">
        <v>2.7000000000008836E-2</v>
      </c>
      <c r="O338" s="96">
        <v>179300.26</v>
      </c>
      <c r="P338" s="98">
        <v>116.23439999999999</v>
      </c>
      <c r="Q338" s="86"/>
      <c r="R338" s="96">
        <v>792.9943533689999</v>
      </c>
      <c r="S338" s="97">
        <v>1.7930026000000001E-4</v>
      </c>
      <c r="T338" s="97">
        <f t="shared" si="8"/>
        <v>9.0239360736874908E-4</v>
      </c>
      <c r="U338" s="97">
        <f>R338/'סכום נכסי הקרן'!$C$42</f>
        <v>1.1687045310503798E-4</v>
      </c>
    </row>
    <row r="339" spans="2:21">
      <c r="B339" s="89" t="s">
        <v>1137</v>
      </c>
      <c r="C339" s="86" t="s">
        <v>1138</v>
      </c>
      <c r="D339" s="99" t="s">
        <v>30</v>
      </c>
      <c r="E339" s="99" t="s">
        <v>949</v>
      </c>
      <c r="F339" s="86"/>
      <c r="G339" s="99" t="s">
        <v>1139</v>
      </c>
      <c r="H339" s="86" t="s">
        <v>1140</v>
      </c>
      <c r="I339" s="86" t="s">
        <v>982</v>
      </c>
      <c r="J339" s="86"/>
      <c r="K339" s="96">
        <v>8.0000000000337079E-2</v>
      </c>
      <c r="L339" s="99" t="s">
        <v>177</v>
      </c>
      <c r="M339" s="100">
        <v>5.3749999999999999E-2</v>
      </c>
      <c r="N339" s="100">
        <v>-1.1299999999994948E-2</v>
      </c>
      <c r="O339" s="96">
        <v>358600.52</v>
      </c>
      <c r="P339" s="98">
        <v>104.5436</v>
      </c>
      <c r="Q339" s="86"/>
      <c r="R339" s="96">
        <v>1305.3801553819997</v>
      </c>
      <c r="S339" s="97">
        <v>3.5860052000000003E-4</v>
      </c>
      <c r="T339" s="97">
        <f t="shared" si="8"/>
        <v>1.485466702755453E-3</v>
      </c>
      <c r="U339" s="97">
        <f>R339/'סכום נכסי הקרן'!$C$42</f>
        <v>1.923851911248466E-4</v>
      </c>
    </row>
    <row r="340" spans="2:21">
      <c r="B340" s="89" t="s">
        <v>1141</v>
      </c>
      <c r="C340" s="86" t="s">
        <v>1142</v>
      </c>
      <c r="D340" s="99" t="s">
        <v>30</v>
      </c>
      <c r="E340" s="99" t="s">
        <v>949</v>
      </c>
      <c r="F340" s="86"/>
      <c r="G340" s="99" t="s">
        <v>961</v>
      </c>
      <c r="H340" s="86" t="s">
        <v>1126</v>
      </c>
      <c r="I340" s="86" t="s">
        <v>953</v>
      </c>
      <c r="J340" s="86"/>
      <c r="K340" s="96">
        <v>3.7899999999998824</v>
      </c>
      <c r="L340" s="99" t="s">
        <v>177</v>
      </c>
      <c r="M340" s="100">
        <v>7.0000000000000007E-2</v>
      </c>
      <c r="N340" s="100">
        <v>5.3099999999997254E-2</v>
      </c>
      <c r="O340" s="96">
        <v>340670.49400000001</v>
      </c>
      <c r="P340" s="98">
        <v>107.3237</v>
      </c>
      <c r="Q340" s="86"/>
      <c r="R340" s="96">
        <v>1273.0890678849998</v>
      </c>
      <c r="S340" s="97">
        <v>1.3626819759999999E-4</v>
      </c>
      <c r="T340" s="97">
        <f t="shared" si="8"/>
        <v>1.4487208283258551E-3</v>
      </c>
      <c r="U340" s="97">
        <f>R340/'סכום נכסי הקרן'!$C$42</f>
        <v>1.8762617359717359E-4</v>
      </c>
    </row>
    <row r="341" spans="2:21">
      <c r="B341" s="89" t="s">
        <v>1143</v>
      </c>
      <c r="C341" s="86" t="s">
        <v>1144</v>
      </c>
      <c r="D341" s="99" t="s">
        <v>30</v>
      </c>
      <c r="E341" s="99" t="s">
        <v>949</v>
      </c>
      <c r="F341" s="86"/>
      <c r="G341" s="99" t="s">
        <v>985</v>
      </c>
      <c r="H341" s="86" t="s">
        <v>1145</v>
      </c>
      <c r="I341" s="86" t="s">
        <v>982</v>
      </c>
      <c r="J341" s="86"/>
      <c r="K341" s="96">
        <v>1.9299999999994115</v>
      </c>
      <c r="L341" s="99" t="s">
        <v>177</v>
      </c>
      <c r="M341" s="100">
        <v>0.05</v>
      </c>
      <c r="N341" s="100">
        <v>3.809999999999325E-2</v>
      </c>
      <c r="O341" s="96">
        <v>383702.55639999994</v>
      </c>
      <c r="P341" s="98">
        <v>104.33710000000001</v>
      </c>
      <c r="Q341" s="86"/>
      <c r="R341" s="96">
        <v>1393.9983743739999</v>
      </c>
      <c r="S341" s="97">
        <v>3.8370255639999995E-4</v>
      </c>
      <c r="T341" s="97">
        <f t="shared" si="8"/>
        <v>1.5863104401352243E-3</v>
      </c>
      <c r="U341" s="97">
        <f>R341/'סכום נכסי הקרן'!$C$42</f>
        <v>2.0544562637631584E-4</v>
      </c>
    </row>
    <row r="342" spans="2:21">
      <c r="B342" s="89" t="s">
        <v>1146</v>
      </c>
      <c r="C342" s="86" t="s">
        <v>1147</v>
      </c>
      <c r="D342" s="99" t="s">
        <v>30</v>
      </c>
      <c r="E342" s="99" t="s">
        <v>949</v>
      </c>
      <c r="F342" s="86"/>
      <c r="G342" s="99" t="s">
        <v>961</v>
      </c>
      <c r="H342" s="86" t="s">
        <v>1148</v>
      </c>
      <c r="I342" s="86" t="s">
        <v>953</v>
      </c>
      <c r="J342" s="86"/>
      <c r="K342" s="96">
        <v>4.9599999999958264</v>
      </c>
      <c r="L342" s="99" t="s">
        <v>177</v>
      </c>
      <c r="M342" s="100">
        <v>7.2499999999999995E-2</v>
      </c>
      <c r="N342" s="100">
        <v>5.7599999999958261E-2</v>
      </c>
      <c r="O342" s="96">
        <v>179300.26</v>
      </c>
      <c r="P342" s="98">
        <v>107.46250000000001</v>
      </c>
      <c r="Q342" s="86"/>
      <c r="R342" s="96">
        <v>670.91364690499984</v>
      </c>
      <c r="S342" s="97">
        <v>1.1953350666666668E-4</v>
      </c>
      <c r="T342" s="97">
        <f t="shared" si="8"/>
        <v>7.6347099256305207E-4</v>
      </c>
      <c r="U342" s="97">
        <f>R342/'סכום נכסי הקרן'!$C$42</f>
        <v>9.88783609555599E-5</v>
      </c>
    </row>
    <row r="343" spans="2:21">
      <c r="B343" s="89" t="s">
        <v>1149</v>
      </c>
      <c r="C343" s="86" t="s">
        <v>1150</v>
      </c>
      <c r="D343" s="99" t="s">
        <v>30</v>
      </c>
      <c r="E343" s="99" t="s">
        <v>949</v>
      </c>
      <c r="F343" s="86"/>
      <c r="G343" s="99" t="s">
        <v>1010</v>
      </c>
      <c r="H343" s="86" t="s">
        <v>1148</v>
      </c>
      <c r="I343" s="86" t="s">
        <v>953</v>
      </c>
      <c r="J343" s="86"/>
      <c r="K343" s="96">
        <v>3.3399999999990047</v>
      </c>
      <c r="L343" s="99" t="s">
        <v>177</v>
      </c>
      <c r="M343" s="100">
        <v>7.4999999999999997E-2</v>
      </c>
      <c r="N343" s="100">
        <v>5.3199999999983039E-2</v>
      </c>
      <c r="O343" s="96">
        <v>143440.20799999998</v>
      </c>
      <c r="P343" s="98">
        <v>108.5688</v>
      </c>
      <c r="Q343" s="86"/>
      <c r="R343" s="96">
        <v>542.25659688099984</v>
      </c>
      <c r="S343" s="97">
        <v>7.1720103999999989E-5</v>
      </c>
      <c r="T343" s="97">
        <f t="shared" si="8"/>
        <v>6.1706478047423143E-4</v>
      </c>
      <c r="U343" s="97">
        <f>R343/'סכום נכסי הקרן'!$C$42</f>
        <v>7.9917056038845453E-5</v>
      </c>
    </row>
    <row r="344" spans="2:21">
      <c r="B344" s="89" t="s">
        <v>1151</v>
      </c>
      <c r="C344" s="86" t="s">
        <v>1152</v>
      </c>
      <c r="D344" s="99" t="s">
        <v>30</v>
      </c>
      <c r="E344" s="99" t="s">
        <v>949</v>
      </c>
      <c r="F344" s="86"/>
      <c r="G344" s="99" t="s">
        <v>988</v>
      </c>
      <c r="H344" s="86" t="s">
        <v>1148</v>
      </c>
      <c r="I344" s="86" t="s">
        <v>953</v>
      </c>
      <c r="J344" s="86"/>
      <c r="K344" s="96">
        <v>7.0799999999991527</v>
      </c>
      <c r="L344" s="99" t="s">
        <v>177</v>
      </c>
      <c r="M344" s="100">
        <v>5.8749999999999997E-2</v>
      </c>
      <c r="N344" s="100">
        <v>4.1199999999994352E-2</v>
      </c>
      <c r="O344" s="96">
        <v>358600.52</v>
      </c>
      <c r="P344" s="98">
        <v>113.4288</v>
      </c>
      <c r="Q344" s="86"/>
      <c r="R344" s="96">
        <v>1416.3259097649998</v>
      </c>
      <c r="S344" s="97">
        <v>3.5860052000000003E-4</v>
      </c>
      <c r="T344" s="97">
        <f t="shared" si="8"/>
        <v>1.6117182190425253E-3</v>
      </c>
      <c r="U344" s="97">
        <f>R344/'סכום נכסי הקרן'!$C$42</f>
        <v>2.0873622884628161E-4</v>
      </c>
    </row>
    <row r="345" spans="2:21">
      <c r="B345" s="89" t="s">
        <v>1153</v>
      </c>
      <c r="C345" s="86" t="s">
        <v>1154</v>
      </c>
      <c r="D345" s="99" t="s">
        <v>30</v>
      </c>
      <c r="E345" s="99" t="s">
        <v>949</v>
      </c>
      <c r="F345" s="86"/>
      <c r="G345" s="99" t="s">
        <v>961</v>
      </c>
      <c r="H345" s="86" t="s">
        <v>1148</v>
      </c>
      <c r="I345" s="86" t="s">
        <v>953</v>
      </c>
      <c r="J345" s="86"/>
      <c r="K345" s="96">
        <v>4.9200000000014041</v>
      </c>
      <c r="L345" s="99" t="s">
        <v>177</v>
      </c>
      <c r="M345" s="100">
        <v>7.4999999999999997E-2</v>
      </c>
      <c r="N345" s="100">
        <v>6.0800000000017861E-2</v>
      </c>
      <c r="O345" s="96">
        <v>421355.61099999992</v>
      </c>
      <c r="P345" s="98">
        <v>106.7835</v>
      </c>
      <c r="Q345" s="86"/>
      <c r="R345" s="96">
        <v>1566.6850528399998</v>
      </c>
      <c r="S345" s="97">
        <v>2.8090374066666661E-4</v>
      </c>
      <c r="T345" s="97">
        <f t="shared" si="8"/>
        <v>1.7828204834456445E-3</v>
      </c>
      <c r="U345" s="97">
        <f>R345/'סכום נכסי הקרן'!$C$42</f>
        <v>2.3089595937274041E-4</v>
      </c>
    </row>
    <row r="346" spans="2:21">
      <c r="B346" s="89" t="s">
        <v>1155</v>
      </c>
      <c r="C346" s="86" t="s">
        <v>1156</v>
      </c>
      <c r="D346" s="99" t="s">
        <v>30</v>
      </c>
      <c r="E346" s="99" t="s">
        <v>949</v>
      </c>
      <c r="F346" s="86"/>
      <c r="G346" s="99" t="s">
        <v>1010</v>
      </c>
      <c r="H346" s="86" t="s">
        <v>1145</v>
      </c>
      <c r="I346" s="86" t="s">
        <v>982</v>
      </c>
      <c r="J346" s="86"/>
      <c r="K346" s="96">
        <v>2.5799999999966632</v>
      </c>
      <c r="L346" s="99" t="s">
        <v>177</v>
      </c>
      <c r="M346" s="100">
        <v>6.5000000000000002E-2</v>
      </c>
      <c r="N346" s="100">
        <v>4.529999999999202E-2</v>
      </c>
      <c r="O346" s="96">
        <v>35860.051999999996</v>
      </c>
      <c r="P346" s="98">
        <v>110.3922</v>
      </c>
      <c r="Q346" s="86"/>
      <c r="R346" s="96">
        <v>137.84084878699997</v>
      </c>
      <c r="S346" s="97">
        <v>4.7813402666666664E-5</v>
      </c>
      <c r="T346" s="97">
        <f t="shared" si="8"/>
        <v>1.5685698170638923E-4</v>
      </c>
      <c r="U346" s="97">
        <f>R346/'סכום נכסי הקרן'!$C$42</f>
        <v>2.0314800963814116E-5</v>
      </c>
    </row>
    <row r="347" spans="2:21">
      <c r="B347" s="89" t="s">
        <v>1157</v>
      </c>
      <c r="C347" s="86" t="s">
        <v>1158</v>
      </c>
      <c r="D347" s="99" t="s">
        <v>30</v>
      </c>
      <c r="E347" s="99" t="s">
        <v>949</v>
      </c>
      <c r="F347" s="86"/>
      <c r="G347" s="99" t="s">
        <v>1010</v>
      </c>
      <c r="H347" s="86" t="s">
        <v>1145</v>
      </c>
      <c r="I347" s="86" t="s">
        <v>982</v>
      </c>
      <c r="J347" s="86"/>
      <c r="K347" s="96">
        <v>3.7699999999997416</v>
      </c>
      <c r="L347" s="99" t="s">
        <v>177</v>
      </c>
      <c r="M347" s="100">
        <v>6.8750000000000006E-2</v>
      </c>
      <c r="N347" s="100">
        <v>5.0199999999995845E-2</v>
      </c>
      <c r="O347" s="96">
        <v>412390.598</v>
      </c>
      <c r="P347" s="98">
        <v>110.8633</v>
      </c>
      <c r="Q347" s="86"/>
      <c r="R347" s="96">
        <v>1591.9348536330001</v>
      </c>
      <c r="S347" s="97">
        <v>5.4985413066666663E-4</v>
      </c>
      <c r="T347" s="97">
        <f t="shared" si="8"/>
        <v>1.811553675209414E-3</v>
      </c>
      <c r="U347" s="97">
        <f>R347/'סכום נכסי הקרן'!$C$42</f>
        <v>2.3461724143099578E-4</v>
      </c>
    </row>
    <row r="348" spans="2:21">
      <c r="B348" s="89" t="s">
        <v>1159</v>
      </c>
      <c r="C348" s="86" t="s">
        <v>1160</v>
      </c>
      <c r="D348" s="99" t="s">
        <v>30</v>
      </c>
      <c r="E348" s="99" t="s">
        <v>949</v>
      </c>
      <c r="F348" s="86"/>
      <c r="G348" s="99" t="s">
        <v>1032</v>
      </c>
      <c r="H348" s="86" t="s">
        <v>1145</v>
      </c>
      <c r="I348" s="86" t="s">
        <v>982</v>
      </c>
      <c r="J348" s="86"/>
      <c r="K348" s="96">
        <v>2.6200000000011721</v>
      </c>
      <c r="L348" s="99" t="s">
        <v>177</v>
      </c>
      <c r="M348" s="100">
        <v>4.6249999999999999E-2</v>
      </c>
      <c r="N348" s="100">
        <v>3.4000000000014657E-2</v>
      </c>
      <c r="O348" s="96">
        <v>373392.79144999996</v>
      </c>
      <c r="P348" s="98">
        <v>104.9956</v>
      </c>
      <c r="Q348" s="86"/>
      <c r="R348" s="96">
        <v>1365.1036004699997</v>
      </c>
      <c r="S348" s="97">
        <v>2.4892852763333333E-4</v>
      </c>
      <c r="T348" s="97">
        <f t="shared" si="8"/>
        <v>1.5534294250982837E-3</v>
      </c>
      <c r="U348" s="97">
        <f>R348/'סכום נכסי הקרן'!$C$42</f>
        <v>2.0118715302883068E-4</v>
      </c>
    </row>
    <row r="349" spans="2:21">
      <c r="B349" s="89" t="s">
        <v>1161</v>
      </c>
      <c r="C349" s="86" t="s">
        <v>1162</v>
      </c>
      <c r="D349" s="99" t="s">
        <v>30</v>
      </c>
      <c r="E349" s="99" t="s">
        <v>949</v>
      </c>
      <c r="F349" s="86"/>
      <c r="G349" s="99" t="s">
        <v>1032</v>
      </c>
      <c r="H349" s="86" t="s">
        <v>1145</v>
      </c>
      <c r="I349" s="86" t="s">
        <v>982</v>
      </c>
      <c r="J349" s="86"/>
      <c r="K349" s="96">
        <v>7.9999999998428037E-2</v>
      </c>
      <c r="L349" s="99" t="s">
        <v>177</v>
      </c>
      <c r="M349" s="100">
        <v>4.6249999999999999E-2</v>
      </c>
      <c r="N349" s="100">
        <v>-3.1199999999937118E-2</v>
      </c>
      <c r="O349" s="96">
        <v>70590.512361999979</v>
      </c>
      <c r="P349" s="98">
        <v>103.52419999999999</v>
      </c>
      <c r="Q349" s="86"/>
      <c r="R349" s="96">
        <v>254.45856715499997</v>
      </c>
      <c r="S349" s="97">
        <v>1.4118102472399996E-4</v>
      </c>
      <c r="T349" s="97">
        <f t="shared" si="8"/>
        <v>2.8956295005802497E-4</v>
      </c>
      <c r="U349" s="97">
        <f>R349/'סכום נכסי הקרן'!$C$42</f>
        <v>3.7501765193560505E-5</v>
      </c>
    </row>
    <row r="350" spans="2:21">
      <c r="B350" s="89" t="s">
        <v>1163</v>
      </c>
      <c r="C350" s="86" t="s">
        <v>1164</v>
      </c>
      <c r="D350" s="99" t="s">
        <v>30</v>
      </c>
      <c r="E350" s="99" t="s">
        <v>949</v>
      </c>
      <c r="F350" s="86"/>
      <c r="G350" s="99" t="s">
        <v>967</v>
      </c>
      <c r="H350" s="86" t="s">
        <v>1145</v>
      </c>
      <c r="I350" s="86" t="s">
        <v>982</v>
      </c>
      <c r="J350" s="86"/>
      <c r="K350" s="96">
        <v>4.6599999999991892</v>
      </c>
      <c r="L350" s="99" t="s">
        <v>177</v>
      </c>
      <c r="M350" s="100">
        <v>4.8750000000000002E-2</v>
      </c>
      <c r="N350" s="100">
        <v>3.7499999999993462E-2</v>
      </c>
      <c r="O350" s="96">
        <v>411368.58651799994</v>
      </c>
      <c r="P350" s="98">
        <v>106.7714</v>
      </c>
      <c r="Q350" s="86"/>
      <c r="R350" s="96">
        <v>1529.3776066639998</v>
      </c>
      <c r="S350" s="97">
        <v>1.1753388186228569E-3</v>
      </c>
      <c r="T350" s="97">
        <f t="shared" si="8"/>
        <v>1.7403662077078066E-3</v>
      </c>
      <c r="U350" s="97">
        <f>R350/'סכום נכסי הקרן'!$C$42</f>
        <v>2.2539763757478928E-4</v>
      </c>
    </row>
    <row r="351" spans="2:21">
      <c r="B351" s="89" t="s">
        <v>1165</v>
      </c>
      <c r="C351" s="86" t="s">
        <v>1166</v>
      </c>
      <c r="D351" s="99" t="s">
        <v>30</v>
      </c>
      <c r="E351" s="99" t="s">
        <v>949</v>
      </c>
      <c r="F351" s="86"/>
      <c r="G351" s="99" t="s">
        <v>967</v>
      </c>
      <c r="H351" s="86" t="s">
        <v>1167</v>
      </c>
      <c r="I351" s="86" t="s">
        <v>982</v>
      </c>
      <c r="J351" s="86"/>
      <c r="K351" s="96">
        <v>2.4900000000006477</v>
      </c>
      <c r="L351" s="99" t="s">
        <v>177</v>
      </c>
      <c r="M351" s="100">
        <v>0.05</v>
      </c>
      <c r="N351" s="100">
        <v>3.5000000000011432E-2</v>
      </c>
      <c r="O351" s="96">
        <v>358600.52</v>
      </c>
      <c r="P351" s="98">
        <v>105.0536</v>
      </c>
      <c r="Q351" s="86"/>
      <c r="R351" s="96">
        <v>1311.7480810349998</v>
      </c>
      <c r="S351" s="97">
        <v>4.7813402666666672E-4</v>
      </c>
      <c r="T351" s="97">
        <f t="shared" si="8"/>
        <v>1.4927131293876901E-3</v>
      </c>
      <c r="U351" s="97">
        <f>R351/'סכום נכסי הקרן'!$C$42</f>
        <v>1.9332368753814831E-4</v>
      </c>
    </row>
    <row r="352" spans="2:21">
      <c r="B352" s="89" t="s">
        <v>1168</v>
      </c>
      <c r="C352" s="86" t="s">
        <v>1169</v>
      </c>
      <c r="D352" s="99" t="s">
        <v>30</v>
      </c>
      <c r="E352" s="99" t="s">
        <v>949</v>
      </c>
      <c r="F352" s="86"/>
      <c r="G352" s="99" t="s">
        <v>961</v>
      </c>
      <c r="H352" s="86" t="s">
        <v>1170</v>
      </c>
      <c r="I352" s="86" t="s">
        <v>953</v>
      </c>
      <c r="J352" s="86"/>
      <c r="K352" s="96">
        <v>3.9800000000004823</v>
      </c>
      <c r="L352" s="99" t="s">
        <v>177</v>
      </c>
      <c r="M352" s="100">
        <v>0.08</v>
      </c>
      <c r="N352" s="100">
        <v>6.3400000000010739E-2</v>
      </c>
      <c r="O352" s="96">
        <v>145233.21059999996</v>
      </c>
      <c r="P352" s="98">
        <v>106.7593</v>
      </c>
      <c r="Q352" s="86"/>
      <c r="R352" s="96">
        <v>539.88412596299986</v>
      </c>
      <c r="S352" s="97">
        <v>7.261660529999998E-5</v>
      </c>
      <c r="T352" s="97">
        <f t="shared" si="8"/>
        <v>6.1436501019090472E-4</v>
      </c>
      <c r="U352" s="97">
        <f>R352/'סכום נכסי הקרן'!$C$42</f>
        <v>7.9567404430372823E-5</v>
      </c>
    </row>
    <row r="353" spans="2:21">
      <c r="B353" s="89" t="s">
        <v>1171</v>
      </c>
      <c r="C353" s="86" t="s">
        <v>1172</v>
      </c>
      <c r="D353" s="99" t="s">
        <v>30</v>
      </c>
      <c r="E353" s="99" t="s">
        <v>949</v>
      </c>
      <c r="F353" s="86"/>
      <c r="G353" s="99" t="s">
        <v>961</v>
      </c>
      <c r="H353" s="86" t="s">
        <v>1170</v>
      </c>
      <c r="I353" s="86" t="s">
        <v>953</v>
      </c>
      <c r="J353" s="86"/>
      <c r="K353" s="96">
        <v>3.43999999999936</v>
      </c>
      <c r="L353" s="99" t="s">
        <v>177</v>
      </c>
      <c r="M353" s="100">
        <v>7.7499999999999999E-2</v>
      </c>
      <c r="N353" s="100">
        <v>6.549999999998439E-2</v>
      </c>
      <c r="O353" s="96">
        <v>362186.52519999997</v>
      </c>
      <c r="P353" s="98">
        <v>104.1829</v>
      </c>
      <c r="Q353" s="86"/>
      <c r="R353" s="96">
        <v>1313.8856435109999</v>
      </c>
      <c r="S353" s="97">
        <v>1.4487461008E-4</v>
      </c>
      <c r="T353" s="97">
        <f t="shared" si="8"/>
        <v>1.495145583925984E-3</v>
      </c>
      <c r="U353" s="97">
        <f>R353/'סכום נכסי הקרן'!$C$42</f>
        <v>1.9363871865287079E-4</v>
      </c>
    </row>
    <row r="354" spans="2:21">
      <c r="B354" s="89" t="s">
        <v>1173</v>
      </c>
      <c r="C354" s="86" t="s">
        <v>1174</v>
      </c>
      <c r="D354" s="99" t="s">
        <v>30</v>
      </c>
      <c r="E354" s="99" t="s">
        <v>949</v>
      </c>
      <c r="F354" s="86"/>
      <c r="G354" s="99" t="s">
        <v>961</v>
      </c>
      <c r="H354" s="86" t="s">
        <v>1170</v>
      </c>
      <c r="I354" s="86" t="s">
        <v>953</v>
      </c>
      <c r="J354" s="86"/>
      <c r="K354" s="96">
        <v>4.720000000000069</v>
      </c>
      <c r="L354" s="99" t="s">
        <v>177</v>
      </c>
      <c r="M354" s="100">
        <v>0.08</v>
      </c>
      <c r="N354" s="100">
        <v>5.8600000000006064E-2</v>
      </c>
      <c r="O354" s="96">
        <v>448250.64999999991</v>
      </c>
      <c r="P354" s="98">
        <v>112.155</v>
      </c>
      <c r="Q354" s="86"/>
      <c r="R354" s="96">
        <v>1750.5250684789996</v>
      </c>
      <c r="S354" s="97">
        <v>3.8978317391304341E-4</v>
      </c>
      <c r="T354" s="97">
        <f t="shared" si="8"/>
        <v>1.9920225467218869E-3</v>
      </c>
      <c r="U354" s="97">
        <f>R354/'סכום נכסי הקרן'!$C$42</f>
        <v>2.5799005636761456E-4</v>
      </c>
    </row>
    <row r="355" spans="2:21">
      <c r="B355" s="89" t="s">
        <v>1175</v>
      </c>
      <c r="C355" s="86" t="s">
        <v>1176</v>
      </c>
      <c r="D355" s="99" t="s">
        <v>30</v>
      </c>
      <c r="E355" s="99" t="s">
        <v>949</v>
      </c>
      <c r="F355" s="86"/>
      <c r="G355" s="99" t="s">
        <v>951</v>
      </c>
      <c r="H355" s="86" t="s">
        <v>1170</v>
      </c>
      <c r="I355" s="86" t="s">
        <v>953</v>
      </c>
      <c r="J355" s="86"/>
      <c r="K355" s="96">
        <v>2.7699999999987868</v>
      </c>
      <c r="L355" s="99" t="s">
        <v>177</v>
      </c>
      <c r="M355" s="100">
        <v>7.7499999999999999E-2</v>
      </c>
      <c r="N355" s="100">
        <v>5.7499999999980907E-2</v>
      </c>
      <c r="O355" s="96">
        <v>309898.086878</v>
      </c>
      <c r="P355" s="98">
        <v>109.1986</v>
      </c>
      <c r="Q355" s="86"/>
      <c r="R355" s="96">
        <v>1178.3241442589997</v>
      </c>
      <c r="S355" s="97">
        <v>6.8866241528444446E-4</v>
      </c>
      <c r="T355" s="97">
        <f t="shared" si="8"/>
        <v>1.3408824043577869E-3</v>
      </c>
      <c r="U355" s="97">
        <f>R355/'סכום נכסי הקרן'!$C$42</f>
        <v>1.7365984519195557E-4</v>
      </c>
    </row>
    <row r="356" spans="2:21">
      <c r="B356" s="89" t="s">
        <v>1177</v>
      </c>
      <c r="C356" s="86" t="s">
        <v>1178</v>
      </c>
      <c r="D356" s="99" t="s">
        <v>30</v>
      </c>
      <c r="E356" s="99" t="s">
        <v>949</v>
      </c>
      <c r="F356" s="86"/>
      <c r="G356" s="99" t="s">
        <v>961</v>
      </c>
      <c r="H356" s="86" t="s">
        <v>1179</v>
      </c>
      <c r="I356" s="86"/>
      <c r="J356" s="86"/>
      <c r="K356" s="96">
        <v>4.389999999998599</v>
      </c>
      <c r="L356" s="99" t="s">
        <v>177</v>
      </c>
      <c r="M356" s="100">
        <v>4.8000000000000001E-2</v>
      </c>
      <c r="N356" s="100">
        <v>4.7299999999970282E-2</v>
      </c>
      <c r="O356" s="96">
        <v>166892.68200799997</v>
      </c>
      <c r="P356" s="98">
        <v>100.8</v>
      </c>
      <c r="Q356" s="86"/>
      <c r="R356" s="96">
        <v>585.76928133799993</v>
      </c>
      <c r="S356" s="97">
        <v>3.3378536401599992E-4</v>
      </c>
      <c r="T356" s="97">
        <f t="shared" si="8"/>
        <v>6.6658035158344861E-4</v>
      </c>
      <c r="U356" s="97">
        <f>R356/'סכום נכסי הקרן'!$C$42</f>
        <v>8.6329897601589606E-5</v>
      </c>
    </row>
    <row r="357" spans="2:21">
      <c r="C357" s="1"/>
      <c r="D357" s="1"/>
      <c r="E357" s="1"/>
      <c r="F357" s="1"/>
    </row>
    <row r="358" spans="2:21">
      <c r="C358" s="1"/>
      <c r="D358" s="1"/>
      <c r="E358" s="1"/>
      <c r="F358" s="1"/>
    </row>
    <row r="359" spans="2:21">
      <c r="C359" s="1"/>
      <c r="D359" s="1"/>
      <c r="E359" s="1"/>
      <c r="F359" s="1"/>
    </row>
    <row r="360" spans="2:21">
      <c r="B360" s="101" t="s">
        <v>270</v>
      </c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2:21">
      <c r="B361" s="101" t="s">
        <v>125</v>
      </c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2:21">
      <c r="B362" s="101" t="s">
        <v>252</v>
      </c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2:21">
      <c r="B363" s="101" t="s">
        <v>260</v>
      </c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2:21">
      <c r="B364" s="161" t="s">
        <v>266</v>
      </c>
      <c r="C364" s="161"/>
      <c r="D364" s="161"/>
      <c r="E364" s="161"/>
      <c r="F364" s="161"/>
      <c r="G364" s="161"/>
      <c r="H364" s="161"/>
      <c r="I364" s="161"/>
      <c r="J364" s="161"/>
      <c r="K364" s="161"/>
    </row>
    <row r="365" spans="2:21">
      <c r="C365" s="1"/>
      <c r="D365" s="1"/>
      <c r="E365" s="1"/>
      <c r="F365" s="1"/>
    </row>
    <row r="366" spans="2:21">
      <c r="C366" s="1"/>
      <c r="D366" s="1"/>
      <c r="E366" s="1"/>
      <c r="F366" s="1"/>
    </row>
    <row r="367" spans="2:21">
      <c r="C367" s="1"/>
      <c r="D367" s="1"/>
      <c r="E367" s="1"/>
      <c r="F367" s="1"/>
    </row>
    <row r="368" spans="2:2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364:K364"/>
  </mergeCells>
  <phoneticPr fontId="5" type="noConversion"/>
  <conditionalFormatting sqref="B12:B356">
    <cfRule type="cellIs" dxfId="12" priority="2" operator="equal">
      <formula>"NR3"</formula>
    </cfRule>
  </conditionalFormatting>
  <conditionalFormatting sqref="B12:B356">
    <cfRule type="containsText" dxfId="1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362 B364"/>
    <dataValidation type="list" allowBlank="1" showInputMessage="1" showErrorMessage="1" sqref="I12:I35 I37:I363 I365:I828">
      <formula1>$BM$7:$BM$10</formula1>
    </dataValidation>
    <dataValidation type="list" allowBlank="1" showInputMessage="1" showErrorMessage="1" sqref="E12:E35 E37:E363 E365:E822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35 G37:G363 G365:G55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186" workbookViewId="0">
      <selection activeCell="B196" sqref="B196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193</v>
      </c>
      <c r="C1" s="80" t="s" vm="1">
        <v>271</v>
      </c>
    </row>
    <row r="2" spans="2:62">
      <c r="B2" s="58" t="s">
        <v>192</v>
      </c>
      <c r="C2" s="80" t="s">
        <v>272</v>
      </c>
    </row>
    <row r="3" spans="2:62">
      <c r="B3" s="58" t="s">
        <v>194</v>
      </c>
      <c r="C3" s="80" t="s">
        <v>273</v>
      </c>
    </row>
    <row r="4" spans="2:62">
      <c r="B4" s="58" t="s">
        <v>195</v>
      </c>
      <c r="C4" s="80">
        <v>8801</v>
      </c>
    </row>
    <row r="6" spans="2:62" ht="26.25" customHeight="1">
      <c r="B6" s="164" t="s">
        <v>223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  <c r="BJ6" s="3"/>
    </row>
    <row r="7" spans="2:62" ht="26.25" customHeight="1">
      <c r="B7" s="164" t="s">
        <v>101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BF7" s="3"/>
      <c r="BJ7" s="3"/>
    </row>
    <row r="8" spans="2:62" s="3" customFormat="1" ht="78.75">
      <c r="B8" s="23" t="s">
        <v>128</v>
      </c>
      <c r="C8" s="31" t="s">
        <v>49</v>
      </c>
      <c r="D8" s="31" t="s">
        <v>133</v>
      </c>
      <c r="E8" s="31" t="s">
        <v>239</v>
      </c>
      <c r="F8" s="31" t="s">
        <v>130</v>
      </c>
      <c r="G8" s="31" t="s">
        <v>70</v>
      </c>
      <c r="H8" s="31" t="s">
        <v>113</v>
      </c>
      <c r="I8" s="14" t="s">
        <v>254</v>
      </c>
      <c r="J8" s="14" t="s">
        <v>253</v>
      </c>
      <c r="K8" s="31" t="s">
        <v>269</v>
      </c>
      <c r="L8" s="14" t="s">
        <v>67</v>
      </c>
      <c r="M8" s="14" t="s">
        <v>64</v>
      </c>
      <c r="N8" s="14" t="s">
        <v>196</v>
      </c>
      <c r="O8" s="15" t="s">
        <v>198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261</v>
      </c>
      <c r="J9" s="17"/>
      <c r="K9" s="17" t="s">
        <v>257</v>
      </c>
      <c r="L9" s="17" t="s">
        <v>257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1" t="s">
        <v>32</v>
      </c>
      <c r="C11" s="82"/>
      <c r="D11" s="82"/>
      <c r="E11" s="82"/>
      <c r="F11" s="82"/>
      <c r="G11" s="82"/>
      <c r="H11" s="82"/>
      <c r="I11" s="90"/>
      <c r="J11" s="92"/>
      <c r="K11" s="90">
        <v>277.59394849400002</v>
      </c>
      <c r="L11" s="90">
        <v>1166543.7996955824</v>
      </c>
      <c r="M11" s="82"/>
      <c r="N11" s="91">
        <f>L11/$L$11</f>
        <v>1</v>
      </c>
      <c r="O11" s="91">
        <f>L11/'סכום נכסי הקרן'!$C$42</f>
        <v>0.17192367367823558</v>
      </c>
      <c r="BF11" s="1"/>
      <c r="BG11" s="3"/>
      <c r="BH11" s="1"/>
      <c r="BJ11" s="1"/>
    </row>
    <row r="12" spans="2:62" ht="20.25">
      <c r="B12" s="83" t="s">
        <v>248</v>
      </c>
      <c r="C12" s="84"/>
      <c r="D12" s="84"/>
      <c r="E12" s="84"/>
      <c r="F12" s="84"/>
      <c r="G12" s="84"/>
      <c r="H12" s="84"/>
      <c r="I12" s="93"/>
      <c r="J12" s="95"/>
      <c r="K12" s="93">
        <v>146.23429928599995</v>
      </c>
      <c r="L12" s="93">
        <v>827779.22368476365</v>
      </c>
      <c r="M12" s="84"/>
      <c r="N12" s="94">
        <f t="shared" ref="N12:N75" si="0">L12/$L$11</f>
        <v>0.70959978005178914</v>
      </c>
      <c r="O12" s="94">
        <f>L12/'סכום נכסי הקרן'!$C$42</f>
        <v>0.12199700102777154</v>
      </c>
      <c r="BG12" s="4"/>
    </row>
    <row r="13" spans="2:62">
      <c r="B13" s="104" t="s">
        <v>1180</v>
      </c>
      <c r="C13" s="84"/>
      <c r="D13" s="84"/>
      <c r="E13" s="84"/>
      <c r="F13" s="84"/>
      <c r="G13" s="84"/>
      <c r="H13" s="84"/>
      <c r="I13" s="93"/>
      <c r="J13" s="95"/>
      <c r="K13" s="93">
        <v>15.528138360999998</v>
      </c>
      <c r="L13" s="93">
        <v>558362.38375620986</v>
      </c>
      <c r="M13" s="84"/>
      <c r="N13" s="94">
        <f t="shared" si="0"/>
        <v>0.47864673739804575</v>
      </c>
      <c r="O13" s="94">
        <f>L13/'סכום נכסי הקרן'!$C$42</f>
        <v>8.2290705487573737E-2</v>
      </c>
    </row>
    <row r="14" spans="2:62">
      <c r="B14" s="89" t="s">
        <v>1181</v>
      </c>
      <c r="C14" s="86" t="s">
        <v>1182</v>
      </c>
      <c r="D14" s="99" t="s">
        <v>134</v>
      </c>
      <c r="E14" s="99" t="s">
        <v>359</v>
      </c>
      <c r="F14" s="86" t="s">
        <v>1183</v>
      </c>
      <c r="G14" s="99" t="s">
        <v>204</v>
      </c>
      <c r="H14" s="99" t="s">
        <v>178</v>
      </c>
      <c r="I14" s="96">
        <v>72121.866647000003</v>
      </c>
      <c r="J14" s="98">
        <v>26350</v>
      </c>
      <c r="K14" s="86"/>
      <c r="L14" s="96">
        <v>19004.111888564996</v>
      </c>
      <c r="M14" s="97">
        <v>1.4179749676289531E-3</v>
      </c>
      <c r="N14" s="97">
        <f t="shared" si="0"/>
        <v>1.6290954436107973E-2</v>
      </c>
      <c r="O14" s="97">
        <f>L14/'סכום נכסי הקרן'!$C$42</f>
        <v>2.800800734380431E-3</v>
      </c>
    </row>
    <row r="15" spans="2:62">
      <c r="B15" s="89" t="s">
        <v>1184</v>
      </c>
      <c r="C15" s="86" t="s">
        <v>1185</v>
      </c>
      <c r="D15" s="99" t="s">
        <v>134</v>
      </c>
      <c r="E15" s="99" t="s">
        <v>359</v>
      </c>
      <c r="F15" s="86">
        <v>1760</v>
      </c>
      <c r="G15" s="99" t="s">
        <v>767</v>
      </c>
      <c r="H15" s="99" t="s">
        <v>178</v>
      </c>
      <c r="I15" s="96">
        <v>5940.9418549999991</v>
      </c>
      <c r="J15" s="98">
        <v>41840</v>
      </c>
      <c r="K15" s="96">
        <v>15.528138360999998</v>
      </c>
      <c r="L15" s="96">
        <v>2501.2182107729996</v>
      </c>
      <c r="M15" s="97">
        <v>5.564018546597823E-5</v>
      </c>
      <c r="N15" s="97">
        <f t="shared" si="0"/>
        <v>2.1441271312964928E-3</v>
      </c>
      <c r="O15" s="97">
        <f>L15/'סכום נכסי הקרן'!$C$42</f>
        <v>3.6862621324566965E-4</v>
      </c>
    </row>
    <row r="16" spans="2:62" ht="20.25">
      <c r="B16" s="89" t="s">
        <v>1186</v>
      </c>
      <c r="C16" s="86" t="s">
        <v>1187</v>
      </c>
      <c r="D16" s="99" t="s">
        <v>134</v>
      </c>
      <c r="E16" s="99" t="s">
        <v>359</v>
      </c>
      <c r="F16" s="86" t="s">
        <v>453</v>
      </c>
      <c r="G16" s="99" t="s">
        <v>420</v>
      </c>
      <c r="H16" s="99" t="s">
        <v>178</v>
      </c>
      <c r="I16" s="96">
        <v>190182.48801699997</v>
      </c>
      <c r="J16" s="98">
        <v>6750</v>
      </c>
      <c r="K16" s="86"/>
      <c r="L16" s="96">
        <v>12837.317941180998</v>
      </c>
      <c r="M16" s="97">
        <v>1.4463713613471017E-3</v>
      </c>
      <c r="N16" s="97">
        <f t="shared" si="0"/>
        <v>1.100457431991065E-2</v>
      </c>
      <c r="O16" s="97">
        <f>L16/'סכום נכסי הקרן'!$C$42</f>
        <v>1.8919468443442098E-3</v>
      </c>
      <c r="BF16" s="4"/>
    </row>
    <row r="17" spans="2:15">
      <c r="B17" s="89" t="s">
        <v>1188</v>
      </c>
      <c r="C17" s="86" t="s">
        <v>1189</v>
      </c>
      <c r="D17" s="99" t="s">
        <v>134</v>
      </c>
      <c r="E17" s="99" t="s">
        <v>359</v>
      </c>
      <c r="F17" s="86" t="s">
        <v>756</v>
      </c>
      <c r="G17" s="99" t="s">
        <v>757</v>
      </c>
      <c r="H17" s="99" t="s">
        <v>178</v>
      </c>
      <c r="I17" s="96">
        <v>44946.472077999992</v>
      </c>
      <c r="J17" s="98">
        <v>57600</v>
      </c>
      <c r="K17" s="86"/>
      <c r="L17" s="96">
        <v>25889.167917002989</v>
      </c>
      <c r="M17" s="97">
        <v>1.0177611351071753E-3</v>
      </c>
      <c r="N17" s="97">
        <f t="shared" si="0"/>
        <v>2.2193052608705258E-2</v>
      </c>
      <c r="O17" s="97">
        <f>L17/'סכום נכסי הקרן'!$C$42</f>
        <v>3.8155111346229579E-3</v>
      </c>
    </row>
    <row r="18" spans="2:15">
      <c r="B18" s="89" t="s">
        <v>1190</v>
      </c>
      <c r="C18" s="86" t="s">
        <v>1191</v>
      </c>
      <c r="D18" s="99" t="s">
        <v>134</v>
      </c>
      <c r="E18" s="99" t="s">
        <v>359</v>
      </c>
      <c r="F18" s="86" t="s">
        <v>459</v>
      </c>
      <c r="G18" s="99" t="s">
        <v>420</v>
      </c>
      <c r="H18" s="99" t="s">
        <v>178</v>
      </c>
      <c r="I18" s="96">
        <v>420726.89823599992</v>
      </c>
      <c r="J18" s="98">
        <v>2573</v>
      </c>
      <c r="K18" s="86"/>
      <c r="L18" s="96">
        <v>10825.303091624999</v>
      </c>
      <c r="M18" s="97">
        <v>1.1303103022889736E-3</v>
      </c>
      <c r="N18" s="97">
        <f t="shared" si="0"/>
        <v>9.2798085202201036E-3</v>
      </c>
      <c r="O18" s="97">
        <f>L18/'סכום נכסי הקרן'!$C$42</f>
        <v>1.5954187718268313E-3</v>
      </c>
    </row>
    <row r="19" spans="2:15">
      <c r="B19" s="89" t="s">
        <v>1192</v>
      </c>
      <c r="C19" s="86" t="s">
        <v>1193</v>
      </c>
      <c r="D19" s="99" t="s">
        <v>134</v>
      </c>
      <c r="E19" s="99" t="s">
        <v>359</v>
      </c>
      <c r="F19" s="86" t="s">
        <v>1194</v>
      </c>
      <c r="G19" s="99" t="s">
        <v>160</v>
      </c>
      <c r="H19" s="99" t="s">
        <v>178</v>
      </c>
      <c r="I19" s="96">
        <v>20769.414823999996</v>
      </c>
      <c r="J19" s="98">
        <v>4194</v>
      </c>
      <c r="K19" s="86"/>
      <c r="L19" s="96">
        <v>871.06925770599992</v>
      </c>
      <c r="M19" s="97">
        <v>1.1749310787054818E-4</v>
      </c>
      <c r="N19" s="97">
        <f t="shared" si="0"/>
        <v>7.4670943168470092E-4</v>
      </c>
      <c r="O19" s="97">
        <f>L19/'סכום נכסי הקרן'!$C$42</f>
        <v>1.2837702866542127E-4</v>
      </c>
    </row>
    <row r="20" spans="2:15">
      <c r="B20" s="89" t="s">
        <v>1195</v>
      </c>
      <c r="C20" s="86" t="s">
        <v>1196</v>
      </c>
      <c r="D20" s="99" t="s">
        <v>134</v>
      </c>
      <c r="E20" s="99" t="s">
        <v>359</v>
      </c>
      <c r="F20" s="86" t="s">
        <v>544</v>
      </c>
      <c r="G20" s="99" t="s">
        <v>205</v>
      </c>
      <c r="H20" s="99" t="s">
        <v>178</v>
      </c>
      <c r="I20" s="96">
        <v>5386623.4033469986</v>
      </c>
      <c r="J20" s="98">
        <v>230.2</v>
      </c>
      <c r="K20" s="86"/>
      <c r="L20" s="96">
        <v>12400.007074375999</v>
      </c>
      <c r="M20" s="97">
        <v>1.9478037077224452E-3</v>
      </c>
      <c r="N20" s="97">
        <f t="shared" si="0"/>
        <v>1.0629696954037959E-2</v>
      </c>
      <c r="O20" s="97">
        <f>L20/'סכום נכסי הקרן'!$C$42</f>
        <v>1.8274965504245569E-3</v>
      </c>
    </row>
    <row r="21" spans="2:15">
      <c r="B21" s="89" t="s">
        <v>1197</v>
      </c>
      <c r="C21" s="86" t="s">
        <v>1198</v>
      </c>
      <c r="D21" s="99" t="s">
        <v>134</v>
      </c>
      <c r="E21" s="99" t="s">
        <v>359</v>
      </c>
      <c r="F21" s="86" t="s">
        <v>366</v>
      </c>
      <c r="G21" s="99" t="s">
        <v>367</v>
      </c>
      <c r="H21" s="99" t="s">
        <v>178</v>
      </c>
      <c r="I21" s="96">
        <v>128748.67848099997</v>
      </c>
      <c r="J21" s="98">
        <v>9257</v>
      </c>
      <c r="K21" s="86"/>
      <c r="L21" s="96">
        <v>11918.265166996</v>
      </c>
      <c r="M21" s="97">
        <v>1.2832515414226882E-3</v>
      </c>
      <c r="N21" s="97">
        <f t="shared" si="0"/>
        <v>1.0216731827905778E-2</v>
      </c>
      <c r="O21" s="97">
        <f>L21/'סכום נכסי הקרן'!$C$42</f>
        <v>1.7564980688389166E-3</v>
      </c>
    </row>
    <row r="22" spans="2:15">
      <c r="B22" s="89" t="s">
        <v>1199</v>
      </c>
      <c r="C22" s="86" t="s">
        <v>1200</v>
      </c>
      <c r="D22" s="99" t="s">
        <v>134</v>
      </c>
      <c r="E22" s="99" t="s">
        <v>359</v>
      </c>
      <c r="F22" s="86" t="s">
        <v>691</v>
      </c>
      <c r="G22" s="99" t="s">
        <v>491</v>
      </c>
      <c r="H22" s="99" t="s">
        <v>178</v>
      </c>
      <c r="I22" s="96">
        <v>2930949.3060779995</v>
      </c>
      <c r="J22" s="98">
        <v>183.3</v>
      </c>
      <c r="K22" s="86"/>
      <c r="L22" s="96">
        <v>5372.4300782339988</v>
      </c>
      <c r="M22" s="97">
        <v>9.1431906854422609E-4</v>
      </c>
      <c r="N22" s="97">
        <f t="shared" si="0"/>
        <v>4.6054250853126743E-3</v>
      </c>
      <c r="O22" s="97">
        <f>L22/'סכום נכסי הקרן'!$C$42</f>
        <v>7.9178159951685649E-4</v>
      </c>
    </row>
    <row r="23" spans="2:15">
      <c r="B23" s="89" t="s">
        <v>1201</v>
      </c>
      <c r="C23" s="86" t="s">
        <v>1202</v>
      </c>
      <c r="D23" s="99" t="s">
        <v>134</v>
      </c>
      <c r="E23" s="99" t="s">
        <v>359</v>
      </c>
      <c r="F23" s="86" t="s">
        <v>414</v>
      </c>
      <c r="G23" s="99" t="s">
        <v>367</v>
      </c>
      <c r="H23" s="99" t="s">
        <v>178</v>
      </c>
      <c r="I23" s="96">
        <v>1647677.8112319997</v>
      </c>
      <c r="J23" s="98">
        <v>1529</v>
      </c>
      <c r="K23" s="86"/>
      <c r="L23" s="96">
        <v>25192.993733811996</v>
      </c>
      <c r="M23" s="97">
        <v>1.4155101009182601E-3</v>
      </c>
      <c r="N23" s="97">
        <f t="shared" si="0"/>
        <v>2.1596269030263827E-2</v>
      </c>
      <c r="O23" s="97">
        <f>L23/'סכום נכסי הקרן'!$C$42</f>
        <v>3.7129099094264637E-3</v>
      </c>
    </row>
    <row r="24" spans="2:15">
      <c r="B24" s="89" t="s">
        <v>1203</v>
      </c>
      <c r="C24" s="86" t="s">
        <v>1204</v>
      </c>
      <c r="D24" s="99" t="s">
        <v>134</v>
      </c>
      <c r="E24" s="99" t="s">
        <v>359</v>
      </c>
      <c r="F24" s="86" t="s">
        <v>1205</v>
      </c>
      <c r="G24" s="99" t="s">
        <v>160</v>
      </c>
      <c r="H24" s="99" t="s">
        <v>178</v>
      </c>
      <c r="I24" s="96">
        <v>2760515.7260179995</v>
      </c>
      <c r="J24" s="98">
        <v>812</v>
      </c>
      <c r="K24" s="86"/>
      <c r="L24" s="96">
        <v>22415.387696622998</v>
      </c>
      <c r="M24" s="97">
        <v>2.3517474667711408E-3</v>
      </c>
      <c r="N24" s="97">
        <f t="shared" si="0"/>
        <v>1.921521309570412E-2</v>
      </c>
      <c r="O24" s="97">
        <f>L24/'סכום נכסי הקרן'!$C$42</f>
        <v>3.3035500259235942E-3</v>
      </c>
    </row>
    <row r="25" spans="2:15">
      <c r="B25" s="89" t="s">
        <v>1206</v>
      </c>
      <c r="C25" s="86" t="s">
        <v>1207</v>
      </c>
      <c r="D25" s="99" t="s">
        <v>134</v>
      </c>
      <c r="E25" s="99" t="s">
        <v>359</v>
      </c>
      <c r="F25" s="86" t="s">
        <v>631</v>
      </c>
      <c r="G25" s="99" t="s">
        <v>487</v>
      </c>
      <c r="H25" s="99" t="s">
        <v>178</v>
      </c>
      <c r="I25" s="96">
        <v>394949.54616499995</v>
      </c>
      <c r="J25" s="98">
        <v>2205</v>
      </c>
      <c r="K25" s="86"/>
      <c r="L25" s="96">
        <v>8708.6374931039991</v>
      </c>
      <c r="M25" s="97">
        <v>1.5420496662107745E-3</v>
      </c>
      <c r="N25" s="97">
        <f t="shared" si="0"/>
        <v>7.4653326307821261E-3</v>
      </c>
      <c r="O25" s="97">
        <f>L25/'סכום נכסי הקרן'!$C$42</f>
        <v>1.2834674111140702E-3</v>
      </c>
    </row>
    <row r="26" spans="2:15">
      <c r="B26" s="89" t="s">
        <v>1208</v>
      </c>
      <c r="C26" s="86" t="s">
        <v>1209</v>
      </c>
      <c r="D26" s="99" t="s">
        <v>134</v>
      </c>
      <c r="E26" s="99" t="s">
        <v>359</v>
      </c>
      <c r="F26" s="86" t="s">
        <v>486</v>
      </c>
      <c r="G26" s="99" t="s">
        <v>487</v>
      </c>
      <c r="H26" s="99" t="s">
        <v>178</v>
      </c>
      <c r="I26" s="96">
        <v>346659.35638299992</v>
      </c>
      <c r="J26" s="98">
        <v>3021</v>
      </c>
      <c r="K26" s="86"/>
      <c r="L26" s="96">
        <v>10472.579156323998</v>
      </c>
      <c r="M26" s="97">
        <v>1.6170414240732683E-3</v>
      </c>
      <c r="N26" s="97">
        <f t="shared" si="0"/>
        <v>8.9774418749273624E-3</v>
      </c>
      <c r="O26" s="97">
        <f>L26/'סכום נכסי הקרן'!$C$42</f>
        <v>1.5434347873703393E-3</v>
      </c>
    </row>
    <row r="27" spans="2:15">
      <c r="B27" s="89" t="s">
        <v>1210</v>
      </c>
      <c r="C27" s="86" t="s">
        <v>1211</v>
      </c>
      <c r="D27" s="99" t="s">
        <v>134</v>
      </c>
      <c r="E27" s="99" t="s">
        <v>359</v>
      </c>
      <c r="F27" s="86" t="s">
        <v>1212</v>
      </c>
      <c r="G27" s="99" t="s">
        <v>1213</v>
      </c>
      <c r="H27" s="99" t="s">
        <v>178</v>
      </c>
      <c r="I27" s="96">
        <v>70060.013908999987</v>
      </c>
      <c r="J27" s="98">
        <v>6849</v>
      </c>
      <c r="K27" s="86"/>
      <c r="L27" s="96">
        <v>4798.4103485379992</v>
      </c>
      <c r="M27" s="97">
        <v>6.582637543296264E-4</v>
      </c>
      <c r="N27" s="97">
        <f t="shared" si="0"/>
        <v>4.1133563521491244E-3</v>
      </c>
      <c r="O27" s="97">
        <f>L27/'סכום נכסי הקרן'!$C$42</f>
        <v>7.0718333520918355E-4</v>
      </c>
    </row>
    <row r="28" spans="2:15">
      <c r="B28" s="89" t="s">
        <v>1214</v>
      </c>
      <c r="C28" s="86" t="s">
        <v>1215</v>
      </c>
      <c r="D28" s="99" t="s">
        <v>134</v>
      </c>
      <c r="E28" s="99" t="s">
        <v>359</v>
      </c>
      <c r="F28" s="86" t="s">
        <v>1216</v>
      </c>
      <c r="G28" s="99" t="s">
        <v>1217</v>
      </c>
      <c r="H28" s="99" t="s">
        <v>178</v>
      </c>
      <c r="I28" s="96">
        <v>162759.15906899996</v>
      </c>
      <c r="J28" s="98">
        <v>2392</v>
      </c>
      <c r="K28" s="86"/>
      <c r="L28" s="96">
        <v>3893.1990849359995</v>
      </c>
      <c r="M28" s="97">
        <v>1.4889697352493472E-4</v>
      </c>
      <c r="N28" s="97">
        <f t="shared" si="0"/>
        <v>3.3373792616719208E-3</v>
      </c>
      <c r="O28" s="97">
        <f>L28/'סכום נכסי הקרן'!$C$42</f>
        <v>5.7377450312419409E-4</v>
      </c>
    </row>
    <row r="29" spans="2:15">
      <c r="B29" s="89" t="s">
        <v>1218</v>
      </c>
      <c r="C29" s="86" t="s">
        <v>1219</v>
      </c>
      <c r="D29" s="99" t="s">
        <v>134</v>
      </c>
      <c r="E29" s="99" t="s">
        <v>359</v>
      </c>
      <c r="F29" s="86" t="s">
        <v>788</v>
      </c>
      <c r="G29" s="99" t="s">
        <v>540</v>
      </c>
      <c r="H29" s="99" t="s">
        <v>178</v>
      </c>
      <c r="I29" s="96">
        <v>2192515.4211259997</v>
      </c>
      <c r="J29" s="98">
        <v>1726</v>
      </c>
      <c r="K29" s="86"/>
      <c r="L29" s="96">
        <v>37842.816168642988</v>
      </c>
      <c r="M29" s="97">
        <v>1.7124328948845777E-3</v>
      </c>
      <c r="N29" s="97">
        <f t="shared" si="0"/>
        <v>3.2440115989231036E-2</v>
      </c>
      <c r="O29" s="97">
        <f>L29/'סכום נכסי הקרן'!$C$42</f>
        <v>5.5772239154166696E-3</v>
      </c>
    </row>
    <row r="30" spans="2:15">
      <c r="B30" s="89" t="s">
        <v>1220</v>
      </c>
      <c r="C30" s="86" t="s">
        <v>1221</v>
      </c>
      <c r="D30" s="99" t="s">
        <v>134</v>
      </c>
      <c r="E30" s="99" t="s">
        <v>359</v>
      </c>
      <c r="F30" s="86" t="s">
        <v>373</v>
      </c>
      <c r="G30" s="99" t="s">
        <v>367</v>
      </c>
      <c r="H30" s="99" t="s">
        <v>178</v>
      </c>
      <c r="I30" s="96">
        <v>2875960.6610579994</v>
      </c>
      <c r="J30" s="98">
        <v>2474</v>
      </c>
      <c r="K30" s="86"/>
      <c r="L30" s="96">
        <v>71151.266754563985</v>
      </c>
      <c r="M30" s="97">
        <v>1.950053016440899E-3</v>
      </c>
      <c r="N30" s="97">
        <f t="shared" si="0"/>
        <v>6.0993223549026962E-2</v>
      </c>
      <c r="O30" s="97">
        <f>L30/'סכום נכסי הקרן'!$C$42</f>
        <v>1.0486179062026585E-2</v>
      </c>
    </row>
    <row r="31" spans="2:15">
      <c r="B31" s="89" t="s">
        <v>1222</v>
      </c>
      <c r="C31" s="86" t="s">
        <v>1223</v>
      </c>
      <c r="D31" s="99" t="s">
        <v>134</v>
      </c>
      <c r="E31" s="99" t="s">
        <v>359</v>
      </c>
      <c r="F31" s="86" t="s">
        <v>378</v>
      </c>
      <c r="G31" s="99" t="s">
        <v>367</v>
      </c>
      <c r="H31" s="99" t="s">
        <v>178</v>
      </c>
      <c r="I31" s="96">
        <v>467839.22004799993</v>
      </c>
      <c r="J31" s="98">
        <v>8640</v>
      </c>
      <c r="K31" s="86"/>
      <c r="L31" s="96">
        <v>40421.308612125991</v>
      </c>
      <c r="M31" s="97">
        <v>1.9955448995471756E-3</v>
      </c>
      <c r="N31" s="97">
        <f t="shared" si="0"/>
        <v>3.4650485153385764E-2</v>
      </c>
      <c r="O31" s="97">
        <f>L31/'סכום נכסי הקרן'!$C$42</f>
        <v>5.9572387023032409E-3</v>
      </c>
    </row>
    <row r="32" spans="2:15">
      <c r="B32" s="89" t="s">
        <v>1224</v>
      </c>
      <c r="C32" s="86" t="s">
        <v>1225</v>
      </c>
      <c r="D32" s="99" t="s">
        <v>134</v>
      </c>
      <c r="E32" s="99" t="s">
        <v>359</v>
      </c>
      <c r="F32" s="86" t="s">
        <v>516</v>
      </c>
      <c r="G32" s="99" t="s">
        <v>420</v>
      </c>
      <c r="H32" s="99" t="s">
        <v>178</v>
      </c>
      <c r="I32" s="96">
        <v>93499.117087999999</v>
      </c>
      <c r="J32" s="98">
        <v>22450</v>
      </c>
      <c r="K32" s="86"/>
      <c r="L32" s="96">
        <v>20990.551786571996</v>
      </c>
      <c r="M32" s="97">
        <v>2.0791510038702817E-3</v>
      </c>
      <c r="N32" s="97">
        <f t="shared" si="0"/>
        <v>1.799379653987242E-2</v>
      </c>
      <c r="O32" s="97">
        <f>L32/'סכום נכסי הקרן'!$C$42</f>
        <v>3.0935596045535904E-3</v>
      </c>
    </row>
    <row r="33" spans="2:15">
      <c r="B33" s="89" t="s">
        <v>1226</v>
      </c>
      <c r="C33" s="86" t="s">
        <v>1227</v>
      </c>
      <c r="D33" s="99" t="s">
        <v>134</v>
      </c>
      <c r="E33" s="99" t="s">
        <v>359</v>
      </c>
      <c r="F33" s="86" t="s">
        <v>1228</v>
      </c>
      <c r="G33" s="99" t="s">
        <v>206</v>
      </c>
      <c r="H33" s="99" t="s">
        <v>178</v>
      </c>
      <c r="I33" s="96">
        <v>12836.537067999998</v>
      </c>
      <c r="J33" s="98">
        <v>51100</v>
      </c>
      <c r="K33" s="86"/>
      <c r="L33" s="96">
        <v>6559.4704417779994</v>
      </c>
      <c r="M33" s="97">
        <v>2.065951813513064E-4</v>
      </c>
      <c r="N33" s="97">
        <f t="shared" si="0"/>
        <v>5.6229954190230476E-3</v>
      </c>
      <c r="O33" s="97">
        <f>L33/'סכום נכסי הקרן'!$C$42</f>
        <v>9.6672602951433206E-4</v>
      </c>
    </row>
    <row r="34" spans="2:15">
      <c r="B34" s="89" t="s">
        <v>1229</v>
      </c>
      <c r="C34" s="86" t="s">
        <v>1230</v>
      </c>
      <c r="D34" s="99" t="s">
        <v>134</v>
      </c>
      <c r="E34" s="99" t="s">
        <v>359</v>
      </c>
      <c r="F34" s="86" t="s">
        <v>398</v>
      </c>
      <c r="G34" s="99" t="s">
        <v>367</v>
      </c>
      <c r="H34" s="99" t="s">
        <v>178</v>
      </c>
      <c r="I34" s="96">
        <v>2619174.9945189995</v>
      </c>
      <c r="J34" s="98">
        <v>2740</v>
      </c>
      <c r="K34" s="86"/>
      <c r="L34" s="96">
        <v>71765.394849832985</v>
      </c>
      <c r="M34" s="97">
        <v>1.9616817378873695E-3</v>
      </c>
      <c r="N34" s="97">
        <f t="shared" si="0"/>
        <v>6.1519674502200999E-2</v>
      </c>
      <c r="O34" s="97">
        <f>L34/'סכום נכסי הקרן'!$C$42</f>
        <v>1.0576688443907675E-2</v>
      </c>
    </row>
    <row r="35" spans="2:15">
      <c r="B35" s="89" t="s">
        <v>1231</v>
      </c>
      <c r="C35" s="86" t="s">
        <v>1232</v>
      </c>
      <c r="D35" s="99" t="s">
        <v>134</v>
      </c>
      <c r="E35" s="99" t="s">
        <v>359</v>
      </c>
      <c r="F35" s="86" t="s">
        <v>626</v>
      </c>
      <c r="G35" s="99" t="s">
        <v>491</v>
      </c>
      <c r="H35" s="99" t="s">
        <v>178</v>
      </c>
      <c r="I35" s="96">
        <v>39546.21330399999</v>
      </c>
      <c r="J35" s="98">
        <v>50800</v>
      </c>
      <c r="K35" s="86"/>
      <c r="L35" s="96">
        <v>20089.476358292995</v>
      </c>
      <c r="M35" s="97">
        <v>3.8850601062103245E-3</v>
      </c>
      <c r="N35" s="97">
        <f t="shared" si="0"/>
        <v>1.7221364824480216E-2</v>
      </c>
      <c r="O35" s="97">
        <f>L35/'סכום נכסי הקרן'!$C$42</f>
        <v>2.9607603063777814E-3</v>
      </c>
    </row>
    <row r="36" spans="2:15">
      <c r="B36" s="89" t="s">
        <v>1233</v>
      </c>
      <c r="C36" s="86" t="s">
        <v>1234</v>
      </c>
      <c r="D36" s="99" t="s">
        <v>134</v>
      </c>
      <c r="E36" s="99" t="s">
        <v>359</v>
      </c>
      <c r="F36" s="86" t="s">
        <v>1235</v>
      </c>
      <c r="G36" s="99" t="s">
        <v>1217</v>
      </c>
      <c r="H36" s="99" t="s">
        <v>178</v>
      </c>
      <c r="I36" s="96">
        <v>41858.603631999991</v>
      </c>
      <c r="J36" s="98">
        <v>19060</v>
      </c>
      <c r="K36" s="86"/>
      <c r="L36" s="96">
        <v>7978.2498523159975</v>
      </c>
      <c r="M36" s="97">
        <v>3.0795501661515402E-4</v>
      </c>
      <c r="N36" s="97">
        <f t="shared" si="0"/>
        <v>6.8392201427824456E-3</v>
      </c>
      <c r="O36" s="97">
        <f>L36/'סכום נכסי הקרן'!$C$42</f>
        <v>1.1758238520413449E-3</v>
      </c>
    </row>
    <row r="37" spans="2:15">
      <c r="B37" s="89" t="s">
        <v>1236</v>
      </c>
      <c r="C37" s="86" t="s">
        <v>1237</v>
      </c>
      <c r="D37" s="99" t="s">
        <v>134</v>
      </c>
      <c r="E37" s="99" t="s">
        <v>359</v>
      </c>
      <c r="F37" s="86" t="s">
        <v>436</v>
      </c>
      <c r="G37" s="99" t="s">
        <v>420</v>
      </c>
      <c r="H37" s="99" t="s">
        <v>178</v>
      </c>
      <c r="I37" s="96">
        <v>188608.315092</v>
      </c>
      <c r="J37" s="98">
        <v>27300</v>
      </c>
      <c r="K37" s="86"/>
      <c r="L37" s="96">
        <v>51490.070020104991</v>
      </c>
      <c r="M37" s="97">
        <v>1.5552405593143917E-3</v>
      </c>
      <c r="N37" s="97">
        <f t="shared" si="0"/>
        <v>4.4138994209683063E-2</v>
      </c>
      <c r="O37" s="97">
        <f>L37/'סכום נכסי הקרן'!$C$42</f>
        <v>7.5885380369910818E-3</v>
      </c>
    </row>
    <row r="38" spans="2:15">
      <c r="B38" s="89" t="s">
        <v>1238</v>
      </c>
      <c r="C38" s="86" t="s">
        <v>1239</v>
      </c>
      <c r="D38" s="99" t="s">
        <v>134</v>
      </c>
      <c r="E38" s="99" t="s">
        <v>359</v>
      </c>
      <c r="F38" s="86" t="s">
        <v>536</v>
      </c>
      <c r="G38" s="99" t="s">
        <v>165</v>
      </c>
      <c r="H38" s="99" t="s">
        <v>178</v>
      </c>
      <c r="I38" s="96">
        <v>598914.31698599993</v>
      </c>
      <c r="J38" s="98">
        <v>2534</v>
      </c>
      <c r="K38" s="86"/>
      <c r="L38" s="96">
        <v>15176.488792419997</v>
      </c>
      <c r="M38" s="97">
        <v>2.514793962074068E-3</v>
      </c>
      <c r="N38" s="97">
        <f t="shared" si="0"/>
        <v>1.300978908497084E-2</v>
      </c>
      <c r="O38" s="97">
        <f>L38/'סכום נכסי הקרן'!$C$42</f>
        <v>2.2366907332671978E-3</v>
      </c>
    </row>
    <row r="39" spans="2:15">
      <c r="B39" s="89" t="s">
        <v>1240</v>
      </c>
      <c r="C39" s="86" t="s">
        <v>1241</v>
      </c>
      <c r="D39" s="99" t="s">
        <v>134</v>
      </c>
      <c r="E39" s="99" t="s">
        <v>359</v>
      </c>
      <c r="F39" s="86" t="s">
        <v>766</v>
      </c>
      <c r="G39" s="99" t="s">
        <v>767</v>
      </c>
      <c r="H39" s="99" t="s">
        <v>178</v>
      </c>
      <c r="I39" s="96">
        <v>221622.51757799997</v>
      </c>
      <c r="J39" s="98">
        <v>10890</v>
      </c>
      <c r="K39" s="86"/>
      <c r="L39" s="96">
        <v>24134.692164278997</v>
      </c>
      <c r="M39" s="97">
        <v>1.9142918643304022E-3</v>
      </c>
      <c r="N39" s="97">
        <f t="shared" si="0"/>
        <v>2.0689057856702088E-2</v>
      </c>
      <c r="O39" s="97">
        <f>L39/'סכום נכסי הקרן'!$C$42</f>
        <v>3.5569388316657861E-3</v>
      </c>
    </row>
    <row r="40" spans="2:15">
      <c r="B40" s="89" t="s">
        <v>1242</v>
      </c>
      <c r="C40" s="86" t="s">
        <v>1243</v>
      </c>
      <c r="D40" s="99" t="s">
        <v>134</v>
      </c>
      <c r="E40" s="99" t="s">
        <v>359</v>
      </c>
      <c r="F40" s="86" t="s">
        <v>900</v>
      </c>
      <c r="G40" s="99" t="s">
        <v>901</v>
      </c>
      <c r="H40" s="99" t="s">
        <v>178</v>
      </c>
      <c r="I40" s="96">
        <v>786557.27204900002</v>
      </c>
      <c r="J40" s="98">
        <v>1737</v>
      </c>
      <c r="K40" s="86"/>
      <c r="L40" s="96">
        <v>13662.499815484998</v>
      </c>
      <c r="M40" s="97">
        <v>2.2146805703968787E-3</v>
      </c>
      <c r="N40" s="97">
        <f t="shared" si="0"/>
        <v>1.1711947566006799E-2</v>
      </c>
      <c r="O40" s="97">
        <f>L40/'סכום נכסי הקרן'!$C$42</f>
        <v>2.0135610514747586E-3</v>
      </c>
    </row>
    <row r="41" spans="2:15">
      <c r="B41" s="85"/>
      <c r="C41" s="86"/>
      <c r="D41" s="86"/>
      <c r="E41" s="86"/>
      <c r="F41" s="86"/>
      <c r="G41" s="86"/>
      <c r="H41" s="86"/>
      <c r="I41" s="96"/>
      <c r="J41" s="98"/>
      <c r="K41" s="86"/>
      <c r="L41" s="86"/>
      <c r="M41" s="86"/>
      <c r="N41" s="97"/>
      <c r="O41" s="86"/>
    </row>
    <row r="42" spans="2:15">
      <c r="B42" s="104" t="s">
        <v>1244</v>
      </c>
      <c r="C42" s="84"/>
      <c r="D42" s="84"/>
      <c r="E42" s="84"/>
      <c r="F42" s="84"/>
      <c r="G42" s="84"/>
      <c r="H42" s="84"/>
      <c r="I42" s="93"/>
      <c r="J42" s="95"/>
      <c r="K42" s="93">
        <v>130.70616092499998</v>
      </c>
      <c r="L42" s="93">
        <v>236116.128574128</v>
      </c>
      <c r="M42" s="84"/>
      <c r="N42" s="94">
        <f t="shared" si="0"/>
        <v>0.20240656941963442</v>
      </c>
      <c r="O42" s="94">
        <f>L42/'סכום נכסי הקרן'!$C$42</f>
        <v>3.4798480991232367E-2</v>
      </c>
    </row>
    <row r="43" spans="2:15">
      <c r="B43" s="89" t="s">
        <v>1245</v>
      </c>
      <c r="C43" s="86" t="s">
        <v>1246</v>
      </c>
      <c r="D43" s="99" t="s">
        <v>134</v>
      </c>
      <c r="E43" s="99" t="s">
        <v>359</v>
      </c>
      <c r="F43" s="86" t="s">
        <v>1247</v>
      </c>
      <c r="G43" s="99" t="s">
        <v>1248</v>
      </c>
      <c r="H43" s="99" t="s">
        <v>178</v>
      </c>
      <c r="I43" s="96">
        <v>1039101.8265709999</v>
      </c>
      <c r="J43" s="98">
        <v>319.8</v>
      </c>
      <c r="K43" s="86"/>
      <c r="L43" s="96">
        <v>3323.0476414609993</v>
      </c>
      <c r="M43" s="97">
        <v>3.5003983395474809E-3</v>
      </c>
      <c r="N43" s="97">
        <f t="shared" si="0"/>
        <v>2.8486265516375568E-3</v>
      </c>
      <c r="O43" s="97">
        <f>L43/'סכום נכסי הקרן'!$C$42</f>
        <v>4.8974634169489275E-4</v>
      </c>
    </row>
    <row r="44" spans="2:15">
      <c r="B44" s="89" t="s">
        <v>1249</v>
      </c>
      <c r="C44" s="86" t="s">
        <v>1250</v>
      </c>
      <c r="D44" s="99" t="s">
        <v>134</v>
      </c>
      <c r="E44" s="99" t="s">
        <v>359</v>
      </c>
      <c r="F44" s="86" t="s">
        <v>925</v>
      </c>
      <c r="G44" s="99" t="s">
        <v>491</v>
      </c>
      <c r="H44" s="99" t="s">
        <v>178</v>
      </c>
      <c r="I44" s="96">
        <v>491649.70952399989</v>
      </c>
      <c r="J44" s="98">
        <v>2688</v>
      </c>
      <c r="K44" s="86"/>
      <c r="L44" s="96">
        <v>13215.544191996998</v>
      </c>
      <c r="M44" s="97">
        <v>3.4373759650238585E-3</v>
      </c>
      <c r="N44" s="97">
        <f t="shared" si="0"/>
        <v>1.1328802395114256E-2</v>
      </c>
      <c r="O44" s="97">
        <f>L44/'סכום נכסי הקרן'!$C$42</f>
        <v>1.947689326142837E-3</v>
      </c>
    </row>
    <row r="45" spans="2:15">
      <c r="B45" s="89" t="s">
        <v>1251</v>
      </c>
      <c r="C45" s="86" t="s">
        <v>1252</v>
      </c>
      <c r="D45" s="99" t="s">
        <v>134</v>
      </c>
      <c r="E45" s="99" t="s">
        <v>359</v>
      </c>
      <c r="F45" s="86" t="s">
        <v>680</v>
      </c>
      <c r="G45" s="99" t="s">
        <v>681</v>
      </c>
      <c r="H45" s="99" t="s">
        <v>178</v>
      </c>
      <c r="I45" s="96">
        <v>446496.47289299994</v>
      </c>
      <c r="J45" s="98">
        <v>634.6</v>
      </c>
      <c r="K45" s="86"/>
      <c r="L45" s="96">
        <v>2833.4666170309997</v>
      </c>
      <c r="M45" s="97">
        <v>2.1187044703266495E-3</v>
      </c>
      <c r="N45" s="97">
        <f t="shared" si="0"/>
        <v>2.4289414746110796E-3</v>
      </c>
      <c r="O45" s="97">
        <f>L45/'סכום נכסי הקרן'!$C$42</f>
        <v>4.1759254146456762E-4</v>
      </c>
    </row>
    <row r="46" spans="2:15">
      <c r="B46" s="89" t="s">
        <v>1253</v>
      </c>
      <c r="C46" s="86" t="s">
        <v>1254</v>
      </c>
      <c r="D46" s="99" t="s">
        <v>134</v>
      </c>
      <c r="E46" s="99" t="s">
        <v>359</v>
      </c>
      <c r="F46" s="86" t="s">
        <v>910</v>
      </c>
      <c r="G46" s="99" t="s">
        <v>487</v>
      </c>
      <c r="H46" s="99" t="s">
        <v>178</v>
      </c>
      <c r="I46" s="96">
        <v>29376.464115999992</v>
      </c>
      <c r="J46" s="98">
        <v>13390</v>
      </c>
      <c r="K46" s="86"/>
      <c r="L46" s="96">
        <v>3933.5085451309997</v>
      </c>
      <c r="M46" s="97">
        <v>2.0018152145774215E-3</v>
      </c>
      <c r="N46" s="97">
        <f t="shared" si="0"/>
        <v>3.3719338666559078E-3</v>
      </c>
      <c r="O46" s="97">
        <f>L46/'סכום נכסי הקרן'!$C$42</f>
        <v>5.7971525775554137E-4</v>
      </c>
    </row>
    <row r="47" spans="2:15">
      <c r="B47" s="89" t="s">
        <v>1255</v>
      </c>
      <c r="C47" s="86" t="s">
        <v>1256</v>
      </c>
      <c r="D47" s="99" t="s">
        <v>134</v>
      </c>
      <c r="E47" s="99" t="s">
        <v>359</v>
      </c>
      <c r="F47" s="86" t="s">
        <v>1257</v>
      </c>
      <c r="G47" s="99" t="s">
        <v>901</v>
      </c>
      <c r="H47" s="99" t="s">
        <v>178</v>
      </c>
      <c r="I47" s="96">
        <v>422706.45556699997</v>
      </c>
      <c r="J47" s="98">
        <v>1385</v>
      </c>
      <c r="K47" s="86"/>
      <c r="L47" s="96">
        <v>5854.4844096079987</v>
      </c>
      <c r="M47" s="97">
        <v>3.8846390609425952E-3</v>
      </c>
      <c r="N47" s="97">
        <f t="shared" si="0"/>
        <v>5.0186580316450759E-3</v>
      </c>
      <c r="O47" s="97">
        <f>L47/'סכום נכסי הקרן'!$C$42</f>
        <v>8.6282612573520406E-4</v>
      </c>
    </row>
    <row r="48" spans="2:15">
      <c r="B48" s="89" t="s">
        <v>1258</v>
      </c>
      <c r="C48" s="86" t="s">
        <v>1259</v>
      </c>
      <c r="D48" s="99" t="s">
        <v>134</v>
      </c>
      <c r="E48" s="99" t="s">
        <v>359</v>
      </c>
      <c r="F48" s="86" t="s">
        <v>1260</v>
      </c>
      <c r="G48" s="99" t="s">
        <v>206</v>
      </c>
      <c r="H48" s="99" t="s">
        <v>178</v>
      </c>
      <c r="I48" s="96">
        <v>6085.5429299999987</v>
      </c>
      <c r="J48" s="98">
        <v>2841</v>
      </c>
      <c r="K48" s="86"/>
      <c r="L48" s="96">
        <v>172.89027462799999</v>
      </c>
      <c r="M48" s="97">
        <v>1.7736441831103688E-4</v>
      </c>
      <c r="N48" s="97">
        <f t="shared" si="0"/>
        <v>1.4820727234855381E-4</v>
      </c>
      <c r="O48" s="97">
        <f>L48/'סכום נכסי הקרן'!$C$42</f>
        <v>2.5480338727994153E-5</v>
      </c>
    </row>
    <row r="49" spans="2:15">
      <c r="B49" s="89" t="s">
        <v>1261</v>
      </c>
      <c r="C49" s="86" t="s">
        <v>1262</v>
      </c>
      <c r="D49" s="99" t="s">
        <v>134</v>
      </c>
      <c r="E49" s="99" t="s">
        <v>359</v>
      </c>
      <c r="F49" s="86" t="s">
        <v>860</v>
      </c>
      <c r="G49" s="99" t="s">
        <v>736</v>
      </c>
      <c r="H49" s="99" t="s">
        <v>178</v>
      </c>
      <c r="I49" s="96">
        <v>13958.538237999997</v>
      </c>
      <c r="J49" s="98">
        <v>110900</v>
      </c>
      <c r="K49" s="96">
        <v>130.70616092499998</v>
      </c>
      <c r="L49" s="96">
        <v>15610.725067155998</v>
      </c>
      <c r="M49" s="97">
        <v>3.8275592389159846E-3</v>
      </c>
      <c r="N49" s="97">
        <f t="shared" si="0"/>
        <v>1.3382030808641497E-2</v>
      </c>
      <c r="O49" s="97">
        <f>L49/'סכום נכסי הקרן'!$C$42</f>
        <v>2.3006878978969756E-3</v>
      </c>
    </row>
    <row r="50" spans="2:15">
      <c r="B50" s="89" t="s">
        <v>1263</v>
      </c>
      <c r="C50" s="86" t="s">
        <v>1264</v>
      </c>
      <c r="D50" s="99" t="s">
        <v>134</v>
      </c>
      <c r="E50" s="99" t="s">
        <v>359</v>
      </c>
      <c r="F50" s="86" t="s">
        <v>1265</v>
      </c>
      <c r="G50" s="99" t="s">
        <v>204</v>
      </c>
      <c r="H50" s="99" t="s">
        <v>178</v>
      </c>
      <c r="I50" s="96">
        <v>1668621.0758829997</v>
      </c>
      <c r="J50" s="98">
        <v>376.4</v>
      </c>
      <c r="K50" s="86"/>
      <c r="L50" s="96">
        <v>6280.6897295359995</v>
      </c>
      <c r="M50" s="97">
        <v>2.499209123059998E-3</v>
      </c>
      <c r="N50" s="97">
        <f t="shared" si="0"/>
        <v>5.3840153547384919E-3</v>
      </c>
      <c r="O50" s="97">
        <f>L50/'סכום נכסי הקרן'!$C$42</f>
        <v>9.2563969892667036E-4</v>
      </c>
    </row>
    <row r="51" spans="2:15">
      <c r="B51" s="89" t="s">
        <v>1266</v>
      </c>
      <c r="C51" s="86" t="s">
        <v>1267</v>
      </c>
      <c r="D51" s="99" t="s">
        <v>134</v>
      </c>
      <c r="E51" s="99" t="s">
        <v>359</v>
      </c>
      <c r="F51" s="86" t="s">
        <v>1268</v>
      </c>
      <c r="G51" s="99" t="s">
        <v>204</v>
      </c>
      <c r="H51" s="99" t="s">
        <v>178</v>
      </c>
      <c r="I51" s="96">
        <v>913292.32850599987</v>
      </c>
      <c r="J51" s="98">
        <v>842</v>
      </c>
      <c r="K51" s="86"/>
      <c r="L51" s="96">
        <v>7689.9214058419984</v>
      </c>
      <c r="M51" s="97">
        <v>2.1597986113974545E-3</v>
      </c>
      <c r="N51" s="97">
        <f t="shared" si="0"/>
        <v>6.5920554443379981E-3</v>
      </c>
      <c r="O51" s="97">
        <f>L51/'סכום נכסי הקרן'!$C$42</f>
        <v>1.1333303890812023E-3</v>
      </c>
    </row>
    <row r="52" spans="2:15">
      <c r="B52" s="89" t="s">
        <v>1269</v>
      </c>
      <c r="C52" s="86" t="s">
        <v>1270</v>
      </c>
      <c r="D52" s="99" t="s">
        <v>134</v>
      </c>
      <c r="E52" s="99" t="s">
        <v>359</v>
      </c>
      <c r="F52" s="86" t="s">
        <v>1271</v>
      </c>
      <c r="G52" s="99" t="s">
        <v>1272</v>
      </c>
      <c r="H52" s="99" t="s">
        <v>178</v>
      </c>
      <c r="I52" s="96">
        <v>13530.901102999998</v>
      </c>
      <c r="J52" s="98">
        <v>17540</v>
      </c>
      <c r="K52" s="86"/>
      <c r="L52" s="96">
        <v>2373.3200533389995</v>
      </c>
      <c r="M52" s="97">
        <v>2.6754669304254871E-3</v>
      </c>
      <c r="N52" s="97">
        <f t="shared" si="0"/>
        <v>2.0344885926772177E-3</v>
      </c>
      <c r="O52" s="97">
        <f>L52/'סכום נכסי הקרן'!$C$42</f>
        <v>3.4977675290953072E-4</v>
      </c>
    </row>
    <row r="53" spans="2:15">
      <c r="B53" s="89" t="s">
        <v>1273</v>
      </c>
      <c r="C53" s="86" t="s">
        <v>1274</v>
      </c>
      <c r="D53" s="99" t="s">
        <v>134</v>
      </c>
      <c r="E53" s="99" t="s">
        <v>359</v>
      </c>
      <c r="F53" s="86" t="s">
        <v>1275</v>
      </c>
      <c r="G53" s="99" t="s">
        <v>736</v>
      </c>
      <c r="H53" s="99" t="s">
        <v>178</v>
      </c>
      <c r="I53" s="96">
        <v>27197.167035999995</v>
      </c>
      <c r="J53" s="98">
        <v>10500</v>
      </c>
      <c r="K53" s="86"/>
      <c r="L53" s="96">
        <v>2855.7025388039992</v>
      </c>
      <c r="M53" s="97">
        <v>7.4859319418820868E-4</v>
      </c>
      <c r="N53" s="97">
        <f t="shared" si="0"/>
        <v>2.448002843570224E-3</v>
      </c>
      <c r="O53" s="97">
        <f>L53/'סכום נכסי הקרן'!$C$42</f>
        <v>4.2086964204135995E-4</v>
      </c>
    </row>
    <row r="54" spans="2:15">
      <c r="B54" s="89" t="s">
        <v>1276</v>
      </c>
      <c r="C54" s="86" t="s">
        <v>1277</v>
      </c>
      <c r="D54" s="99" t="s">
        <v>134</v>
      </c>
      <c r="E54" s="99" t="s">
        <v>359</v>
      </c>
      <c r="F54" s="86" t="s">
        <v>1278</v>
      </c>
      <c r="G54" s="99" t="s">
        <v>1279</v>
      </c>
      <c r="H54" s="99" t="s">
        <v>178</v>
      </c>
      <c r="I54" s="96">
        <v>70441.775676999983</v>
      </c>
      <c r="J54" s="98">
        <v>5213</v>
      </c>
      <c r="K54" s="86"/>
      <c r="L54" s="96">
        <v>3672.1297660409996</v>
      </c>
      <c r="M54" s="97">
        <v>2.8483502659929776E-3</v>
      </c>
      <c r="N54" s="97">
        <f t="shared" si="0"/>
        <v>3.1478713161042621E-3</v>
      </c>
      <c r="O54" s="97">
        <f>L54/'סכום נכסי הקרן'!$C$42</f>
        <v>5.4119360093098719E-4</v>
      </c>
    </row>
    <row r="55" spans="2:15">
      <c r="B55" s="89" t="s">
        <v>1280</v>
      </c>
      <c r="C55" s="86" t="s">
        <v>1281</v>
      </c>
      <c r="D55" s="99" t="s">
        <v>134</v>
      </c>
      <c r="E55" s="99" t="s">
        <v>359</v>
      </c>
      <c r="F55" s="86" t="s">
        <v>476</v>
      </c>
      <c r="G55" s="99" t="s">
        <v>420</v>
      </c>
      <c r="H55" s="99" t="s">
        <v>178</v>
      </c>
      <c r="I55" s="96">
        <v>13564.018587999999</v>
      </c>
      <c r="J55" s="98">
        <v>222300</v>
      </c>
      <c r="K55" s="86"/>
      <c r="L55" s="96">
        <v>30152.813320954992</v>
      </c>
      <c r="M55" s="97">
        <v>6.3479521929280611E-3</v>
      </c>
      <c r="N55" s="97">
        <f t="shared" si="0"/>
        <v>2.5847990730243971E-2</v>
      </c>
      <c r="O55" s="97">
        <f>L55/'סכום נכסי הקרן'!$C$42</f>
        <v>4.4438815235445231E-3</v>
      </c>
    </row>
    <row r="56" spans="2:15">
      <c r="B56" s="89" t="s">
        <v>1282</v>
      </c>
      <c r="C56" s="86" t="s">
        <v>1283</v>
      </c>
      <c r="D56" s="99" t="s">
        <v>134</v>
      </c>
      <c r="E56" s="99" t="s">
        <v>359</v>
      </c>
      <c r="F56" s="86" t="s">
        <v>1284</v>
      </c>
      <c r="G56" s="99" t="s">
        <v>681</v>
      </c>
      <c r="H56" s="99" t="s">
        <v>178</v>
      </c>
      <c r="I56" s="96">
        <v>32850.376310999993</v>
      </c>
      <c r="J56" s="98">
        <v>9180</v>
      </c>
      <c r="K56" s="86"/>
      <c r="L56" s="96">
        <v>3015.6645453899996</v>
      </c>
      <c r="M56" s="97">
        <v>1.8316142085356701E-3</v>
      </c>
      <c r="N56" s="97">
        <f t="shared" si="0"/>
        <v>2.5851275761586989E-3</v>
      </c>
      <c r="O56" s="97">
        <f>L56/'סכום נכסי הקרן'!$C$42</f>
        <v>4.4444462982011626E-4</v>
      </c>
    </row>
    <row r="57" spans="2:15">
      <c r="B57" s="89" t="s">
        <v>1285</v>
      </c>
      <c r="C57" s="86" t="s">
        <v>1286</v>
      </c>
      <c r="D57" s="99" t="s">
        <v>134</v>
      </c>
      <c r="E57" s="99" t="s">
        <v>359</v>
      </c>
      <c r="F57" s="86" t="s">
        <v>1287</v>
      </c>
      <c r="G57" s="99" t="s">
        <v>170</v>
      </c>
      <c r="H57" s="99" t="s">
        <v>178</v>
      </c>
      <c r="I57" s="96">
        <v>26654.776832999996</v>
      </c>
      <c r="J57" s="98">
        <v>23670</v>
      </c>
      <c r="K57" s="86"/>
      <c r="L57" s="96">
        <v>6309.1856763959995</v>
      </c>
      <c r="M57" s="97">
        <v>5.0418973417222521E-3</v>
      </c>
      <c r="N57" s="97">
        <f t="shared" si="0"/>
        <v>5.4084430246360447E-3</v>
      </c>
      <c r="O57" s="97">
        <f>L57/'סכום נכסי הקרן'!$C$42</f>
        <v>9.2983939367485683E-4</v>
      </c>
    </row>
    <row r="58" spans="2:15">
      <c r="B58" s="89" t="s">
        <v>1288</v>
      </c>
      <c r="C58" s="86" t="s">
        <v>1289</v>
      </c>
      <c r="D58" s="99" t="s">
        <v>134</v>
      </c>
      <c r="E58" s="99" t="s">
        <v>359</v>
      </c>
      <c r="F58" s="86" t="s">
        <v>1290</v>
      </c>
      <c r="G58" s="99" t="s">
        <v>901</v>
      </c>
      <c r="H58" s="99" t="s">
        <v>178</v>
      </c>
      <c r="I58" s="96">
        <v>52489.713995999991</v>
      </c>
      <c r="J58" s="98">
        <v>6204</v>
      </c>
      <c r="K58" s="86"/>
      <c r="L58" s="96">
        <v>3256.4618563429999</v>
      </c>
      <c r="M58" s="97">
        <v>3.7375675000607023E-3</v>
      </c>
      <c r="N58" s="97">
        <f t="shared" si="0"/>
        <v>2.7915470102303883E-3</v>
      </c>
      <c r="O58" s="97">
        <f>L58/'סכום נכסי הקרן'!$C$42</f>
        <v>4.7993301724430347E-4</v>
      </c>
    </row>
    <row r="59" spans="2:15">
      <c r="B59" s="89" t="s">
        <v>1291</v>
      </c>
      <c r="C59" s="86" t="s">
        <v>1292</v>
      </c>
      <c r="D59" s="99" t="s">
        <v>134</v>
      </c>
      <c r="E59" s="99" t="s">
        <v>359</v>
      </c>
      <c r="F59" s="86" t="s">
        <v>1293</v>
      </c>
      <c r="G59" s="99" t="s">
        <v>1294</v>
      </c>
      <c r="H59" s="99" t="s">
        <v>178</v>
      </c>
      <c r="I59" s="96">
        <v>19656.864254999997</v>
      </c>
      <c r="J59" s="98">
        <v>24330</v>
      </c>
      <c r="K59" s="86"/>
      <c r="L59" s="96">
        <v>4782.5150732139991</v>
      </c>
      <c r="M59" s="97">
        <v>2.8935169368400223E-3</v>
      </c>
      <c r="N59" s="97">
        <f t="shared" si="0"/>
        <v>4.099730395431384E-3</v>
      </c>
      <c r="O59" s="97">
        <f>L59/'סכום נכסי הקרן'!$C$42</f>
        <v>7.0484071067288901E-4</v>
      </c>
    </row>
    <row r="60" spans="2:15">
      <c r="B60" s="89" t="s">
        <v>1295</v>
      </c>
      <c r="C60" s="86" t="s">
        <v>1296</v>
      </c>
      <c r="D60" s="99" t="s">
        <v>134</v>
      </c>
      <c r="E60" s="99" t="s">
        <v>359</v>
      </c>
      <c r="F60" s="86" t="s">
        <v>1297</v>
      </c>
      <c r="G60" s="99" t="s">
        <v>1294</v>
      </c>
      <c r="H60" s="99" t="s">
        <v>178</v>
      </c>
      <c r="I60" s="96">
        <v>70343.575337000002</v>
      </c>
      <c r="J60" s="98">
        <v>14190</v>
      </c>
      <c r="K60" s="86"/>
      <c r="L60" s="96">
        <v>9981.7533403479974</v>
      </c>
      <c r="M60" s="97">
        <v>3.1287900162867617E-3</v>
      </c>
      <c r="N60" s="97">
        <f t="shared" si="0"/>
        <v>8.5566897213399142E-3</v>
      </c>
      <c r="O60" s="97">
        <f>L60/'סכום נכסי הקרן'!$C$42</f>
        <v>1.471097531417556E-3</v>
      </c>
    </row>
    <row r="61" spans="2:15">
      <c r="B61" s="89" t="s">
        <v>1298</v>
      </c>
      <c r="C61" s="86" t="s">
        <v>1299</v>
      </c>
      <c r="D61" s="99" t="s">
        <v>134</v>
      </c>
      <c r="E61" s="99" t="s">
        <v>359</v>
      </c>
      <c r="F61" s="86" t="s">
        <v>785</v>
      </c>
      <c r="G61" s="99" t="s">
        <v>171</v>
      </c>
      <c r="H61" s="99" t="s">
        <v>178</v>
      </c>
      <c r="I61" s="96">
        <v>373728.32729999995</v>
      </c>
      <c r="J61" s="98">
        <v>1327</v>
      </c>
      <c r="K61" s="86"/>
      <c r="L61" s="96">
        <v>4959.3749032709993</v>
      </c>
      <c r="M61" s="97">
        <v>1.8686416364999997E-3</v>
      </c>
      <c r="N61" s="97">
        <f t="shared" si="0"/>
        <v>4.2513405022299054E-3</v>
      </c>
      <c r="O61" s="97">
        <f>L61/'סכום נכסי הקרן'!$C$42</f>
        <v>7.309060772004404E-4</v>
      </c>
    </row>
    <row r="62" spans="2:15">
      <c r="B62" s="89" t="s">
        <v>1300</v>
      </c>
      <c r="C62" s="86" t="s">
        <v>1301</v>
      </c>
      <c r="D62" s="99" t="s">
        <v>134</v>
      </c>
      <c r="E62" s="99" t="s">
        <v>359</v>
      </c>
      <c r="F62" s="86" t="s">
        <v>939</v>
      </c>
      <c r="G62" s="99" t="s">
        <v>160</v>
      </c>
      <c r="H62" s="99" t="s">
        <v>178</v>
      </c>
      <c r="I62" s="96">
        <v>35049700.96989999</v>
      </c>
      <c r="J62" s="98">
        <v>61</v>
      </c>
      <c r="K62" s="86"/>
      <c r="L62" s="96">
        <v>21380.317591535997</v>
      </c>
      <c r="M62" s="97">
        <v>6.7651578082112626E-3</v>
      </c>
      <c r="N62" s="97">
        <f t="shared" si="0"/>
        <v>1.8327916703269383E-2</v>
      </c>
      <c r="O62" s="97">
        <f>L62/'סכום נכסי הקרן'!$C$42</f>
        <v>3.1510027704947687E-3</v>
      </c>
    </row>
    <row r="63" spans="2:15">
      <c r="B63" s="89" t="s">
        <v>1302</v>
      </c>
      <c r="C63" s="86" t="s">
        <v>1303</v>
      </c>
      <c r="D63" s="99" t="s">
        <v>134</v>
      </c>
      <c r="E63" s="99" t="s">
        <v>359</v>
      </c>
      <c r="F63" s="86" t="s">
        <v>498</v>
      </c>
      <c r="G63" s="99" t="s">
        <v>420</v>
      </c>
      <c r="H63" s="99" t="s">
        <v>178</v>
      </c>
      <c r="I63" s="96">
        <v>6019.5605489999989</v>
      </c>
      <c r="J63" s="98">
        <v>71100</v>
      </c>
      <c r="K63" s="86"/>
      <c r="L63" s="96">
        <v>4279.9075503329987</v>
      </c>
      <c r="M63" s="97">
        <v>1.1139297553098724E-3</v>
      </c>
      <c r="N63" s="97">
        <f t="shared" si="0"/>
        <v>3.6688785722832438E-3</v>
      </c>
      <c r="O63" s="97">
        <f>L63/'סכום נכסי הקרן'!$C$42</f>
        <v>6.3076708242629535E-4</v>
      </c>
    </row>
    <row r="64" spans="2:15">
      <c r="B64" s="89" t="s">
        <v>1304</v>
      </c>
      <c r="C64" s="86" t="s">
        <v>1305</v>
      </c>
      <c r="D64" s="99" t="s">
        <v>134</v>
      </c>
      <c r="E64" s="99" t="s">
        <v>359</v>
      </c>
      <c r="F64" s="86" t="s">
        <v>1306</v>
      </c>
      <c r="G64" s="99" t="s">
        <v>487</v>
      </c>
      <c r="H64" s="99" t="s">
        <v>178</v>
      </c>
      <c r="I64" s="96">
        <v>104558.40284199998</v>
      </c>
      <c r="J64" s="98">
        <v>5260</v>
      </c>
      <c r="K64" s="86"/>
      <c r="L64" s="96">
        <v>5499.771989593999</v>
      </c>
      <c r="M64" s="97">
        <v>1.8812618623909691E-3</v>
      </c>
      <c r="N64" s="97">
        <f t="shared" si="0"/>
        <v>4.7145867913654009E-3</v>
      </c>
      <c r="O64" s="97">
        <f>L64/'סכום נכסי הקרן'!$C$42</f>
        <v>8.1054908104642503E-4</v>
      </c>
    </row>
    <row r="65" spans="2:15">
      <c r="B65" s="89" t="s">
        <v>1307</v>
      </c>
      <c r="C65" s="86" t="s">
        <v>1308</v>
      </c>
      <c r="D65" s="99" t="s">
        <v>134</v>
      </c>
      <c r="E65" s="99" t="s">
        <v>359</v>
      </c>
      <c r="F65" s="86" t="s">
        <v>1309</v>
      </c>
      <c r="G65" s="99" t="s">
        <v>1294</v>
      </c>
      <c r="H65" s="99" t="s">
        <v>178</v>
      </c>
      <c r="I65" s="96">
        <v>216089.11744299997</v>
      </c>
      <c r="J65" s="98">
        <v>5922</v>
      </c>
      <c r="K65" s="86"/>
      <c r="L65" s="96">
        <v>12796.797534972</v>
      </c>
      <c r="M65" s="97">
        <v>3.4805066501077905E-3</v>
      </c>
      <c r="N65" s="97">
        <f t="shared" si="0"/>
        <v>1.0969838885013501E-2</v>
      </c>
      <c r="O65" s="97">
        <f>L65/'סכום נכסי הקרן'!$C$42</f>
        <v>1.8859750007698809E-3</v>
      </c>
    </row>
    <row r="66" spans="2:15">
      <c r="B66" s="89" t="s">
        <v>1310</v>
      </c>
      <c r="C66" s="86" t="s">
        <v>1311</v>
      </c>
      <c r="D66" s="99" t="s">
        <v>134</v>
      </c>
      <c r="E66" s="99" t="s">
        <v>359</v>
      </c>
      <c r="F66" s="86" t="s">
        <v>1312</v>
      </c>
      <c r="G66" s="99" t="s">
        <v>1279</v>
      </c>
      <c r="H66" s="99" t="s">
        <v>178</v>
      </c>
      <c r="I66" s="96">
        <v>387795.23085899994</v>
      </c>
      <c r="J66" s="98">
        <v>2962</v>
      </c>
      <c r="K66" s="86"/>
      <c r="L66" s="96">
        <v>11486.494738016998</v>
      </c>
      <c r="M66" s="97">
        <v>3.6019080210081683E-3</v>
      </c>
      <c r="N66" s="97">
        <f t="shared" si="0"/>
        <v>9.8466039089269326E-3</v>
      </c>
      <c r="O66" s="97">
        <f>L66/'סכום נכסי הקרן'!$C$42</f>
        <v>1.6928643172771929E-3</v>
      </c>
    </row>
    <row r="67" spans="2:15">
      <c r="B67" s="89" t="s">
        <v>1313</v>
      </c>
      <c r="C67" s="86" t="s">
        <v>1314</v>
      </c>
      <c r="D67" s="99" t="s">
        <v>134</v>
      </c>
      <c r="E67" s="99" t="s">
        <v>359</v>
      </c>
      <c r="F67" s="86" t="s">
        <v>614</v>
      </c>
      <c r="G67" s="99" t="s">
        <v>487</v>
      </c>
      <c r="H67" s="99" t="s">
        <v>178</v>
      </c>
      <c r="I67" s="96">
        <v>96415.121192999984</v>
      </c>
      <c r="J67" s="98">
        <v>5255</v>
      </c>
      <c r="K67" s="86"/>
      <c r="L67" s="96">
        <v>5066.6146187089989</v>
      </c>
      <c r="M67" s="97">
        <v>1.5238213797046905E-3</v>
      </c>
      <c r="N67" s="97">
        <f t="shared" si="0"/>
        <v>4.343269939826663E-3</v>
      </c>
      <c r="O67" s="97">
        <f>L67/'סכום נכסי הקרן'!$C$42</f>
        <v>7.4671092383124917E-4</v>
      </c>
    </row>
    <row r="68" spans="2:15">
      <c r="B68" s="89" t="s">
        <v>1315</v>
      </c>
      <c r="C68" s="86" t="s">
        <v>1316</v>
      </c>
      <c r="D68" s="99" t="s">
        <v>134</v>
      </c>
      <c r="E68" s="99" t="s">
        <v>359</v>
      </c>
      <c r="F68" s="86" t="s">
        <v>1317</v>
      </c>
      <c r="G68" s="99" t="s">
        <v>1213</v>
      </c>
      <c r="H68" s="99" t="s">
        <v>178</v>
      </c>
      <c r="I68" s="96">
        <v>10123.956727999997</v>
      </c>
      <c r="J68" s="98">
        <v>11240</v>
      </c>
      <c r="K68" s="86"/>
      <c r="L68" s="96">
        <v>1137.9327362639997</v>
      </c>
      <c r="M68" s="97">
        <v>3.6512062910077221E-4</v>
      </c>
      <c r="N68" s="97">
        <f t="shared" si="0"/>
        <v>9.7547364836275425E-4</v>
      </c>
      <c r="O68" s="97">
        <f>L68/'סכום נכסי הקרן'!$C$42</f>
        <v>1.6770701320283608E-4</v>
      </c>
    </row>
    <row r="69" spans="2:15">
      <c r="B69" s="89" t="s">
        <v>1318</v>
      </c>
      <c r="C69" s="86" t="s">
        <v>1319</v>
      </c>
      <c r="D69" s="99" t="s">
        <v>134</v>
      </c>
      <c r="E69" s="99" t="s">
        <v>359</v>
      </c>
      <c r="F69" s="86" t="s">
        <v>1320</v>
      </c>
      <c r="G69" s="99" t="s">
        <v>160</v>
      </c>
      <c r="H69" s="99" t="s">
        <v>178</v>
      </c>
      <c r="I69" s="96">
        <v>280573.70997699996</v>
      </c>
      <c r="J69" s="98">
        <v>1935</v>
      </c>
      <c r="K69" s="86"/>
      <c r="L69" s="96">
        <v>5429.1012881339993</v>
      </c>
      <c r="M69" s="97">
        <v>2.8578150636753554E-3</v>
      </c>
      <c r="N69" s="97">
        <f t="shared" si="0"/>
        <v>4.6540055243110123E-3</v>
      </c>
      <c r="O69" s="97">
        <f>L69/'סכום נכסי הקרן'!$C$42</f>
        <v>8.0013372705835218E-4</v>
      </c>
    </row>
    <row r="70" spans="2:15">
      <c r="B70" s="89" t="s">
        <v>1321</v>
      </c>
      <c r="C70" s="86" t="s">
        <v>1322</v>
      </c>
      <c r="D70" s="99" t="s">
        <v>134</v>
      </c>
      <c r="E70" s="99" t="s">
        <v>359</v>
      </c>
      <c r="F70" s="86" t="s">
        <v>708</v>
      </c>
      <c r="G70" s="99" t="s">
        <v>205</v>
      </c>
      <c r="H70" s="99" t="s">
        <v>178</v>
      </c>
      <c r="I70" s="96">
        <v>88805.282175999979</v>
      </c>
      <c r="J70" s="98">
        <v>977.5</v>
      </c>
      <c r="K70" s="86"/>
      <c r="L70" s="96">
        <v>868.0716334829998</v>
      </c>
      <c r="M70" s="97">
        <v>7.64266627298949E-4</v>
      </c>
      <c r="N70" s="97">
        <f t="shared" si="0"/>
        <v>7.441397688706837E-4</v>
      </c>
      <c r="O70" s="97">
        <f>L70/'סכום נכסי הקרן'!$C$42</f>
        <v>1.2793524279432108E-4</v>
      </c>
    </row>
    <row r="71" spans="2:15">
      <c r="B71" s="89" t="s">
        <v>1323</v>
      </c>
      <c r="C71" s="86" t="s">
        <v>1324</v>
      </c>
      <c r="D71" s="99" t="s">
        <v>134</v>
      </c>
      <c r="E71" s="99" t="s">
        <v>359</v>
      </c>
      <c r="F71" s="86" t="s">
        <v>1325</v>
      </c>
      <c r="G71" s="99" t="s">
        <v>165</v>
      </c>
      <c r="H71" s="99" t="s">
        <v>178</v>
      </c>
      <c r="I71" s="96">
        <v>36241.295043999999</v>
      </c>
      <c r="J71" s="98">
        <v>8115</v>
      </c>
      <c r="K71" s="86"/>
      <c r="L71" s="96">
        <v>2940.9810928089996</v>
      </c>
      <c r="M71" s="97">
        <v>3.3267597640214606E-3</v>
      </c>
      <c r="N71" s="97">
        <f t="shared" si="0"/>
        <v>2.5211064458758163E-3</v>
      </c>
      <c r="O71" s="97">
        <f>L71/'סכום נכסי הקרן'!$C$42</f>
        <v>4.334378819088501E-4</v>
      </c>
    </row>
    <row r="72" spans="2:15">
      <c r="B72" s="89" t="s">
        <v>1326</v>
      </c>
      <c r="C72" s="86" t="s">
        <v>1327</v>
      </c>
      <c r="D72" s="99" t="s">
        <v>134</v>
      </c>
      <c r="E72" s="99" t="s">
        <v>359</v>
      </c>
      <c r="F72" s="86" t="s">
        <v>1328</v>
      </c>
      <c r="G72" s="99" t="s">
        <v>540</v>
      </c>
      <c r="H72" s="99" t="s">
        <v>178</v>
      </c>
      <c r="I72" s="96">
        <v>22984.549872999996</v>
      </c>
      <c r="J72" s="98">
        <v>15690</v>
      </c>
      <c r="K72" s="86"/>
      <c r="L72" s="96">
        <v>3606.2758750149992</v>
      </c>
      <c r="M72" s="97">
        <v>2.4072746334686326E-3</v>
      </c>
      <c r="N72" s="97">
        <f t="shared" si="0"/>
        <v>3.0914191785649898E-3</v>
      </c>
      <c r="O72" s="97">
        <f>L72/'סכום נכסי הקרן'!$C$42</f>
        <v>5.3148814205824645E-4</v>
      </c>
    </row>
    <row r="73" spans="2:15">
      <c r="B73" s="89" t="s">
        <v>1329</v>
      </c>
      <c r="C73" s="86" t="s">
        <v>1330</v>
      </c>
      <c r="D73" s="99" t="s">
        <v>134</v>
      </c>
      <c r="E73" s="99" t="s">
        <v>359</v>
      </c>
      <c r="F73" s="86" t="s">
        <v>890</v>
      </c>
      <c r="G73" s="99" t="s">
        <v>205</v>
      </c>
      <c r="H73" s="99" t="s">
        <v>178</v>
      </c>
      <c r="I73" s="96">
        <v>217197.50115599998</v>
      </c>
      <c r="J73" s="98">
        <v>1695</v>
      </c>
      <c r="K73" s="86"/>
      <c r="L73" s="96">
        <v>3681.4976445889988</v>
      </c>
      <c r="M73" s="97">
        <v>1.324630386094802E-3</v>
      </c>
      <c r="N73" s="97">
        <f t="shared" si="0"/>
        <v>3.1559017720120849E-3</v>
      </c>
      <c r="O73" s="97">
        <f>L73/'סכום נכסי הקרן'!$C$42</f>
        <v>5.4257422641197108E-4</v>
      </c>
    </row>
    <row r="74" spans="2:15">
      <c r="B74" s="89" t="s">
        <v>1331</v>
      </c>
      <c r="C74" s="86" t="s">
        <v>1332</v>
      </c>
      <c r="D74" s="99" t="s">
        <v>134</v>
      </c>
      <c r="E74" s="99" t="s">
        <v>359</v>
      </c>
      <c r="F74" s="86" t="s">
        <v>1333</v>
      </c>
      <c r="G74" s="99" t="s">
        <v>901</v>
      </c>
      <c r="H74" s="99" t="s">
        <v>178</v>
      </c>
      <c r="I74" s="96">
        <v>5636.252747999999</v>
      </c>
      <c r="J74" s="98">
        <v>29320</v>
      </c>
      <c r="K74" s="86"/>
      <c r="L74" s="96">
        <v>1652.5493058529996</v>
      </c>
      <c r="M74" s="97">
        <v>2.4237047770988224E-3</v>
      </c>
      <c r="N74" s="97">
        <f t="shared" si="0"/>
        <v>1.4166200242839092E-3</v>
      </c>
      <c r="O74" s="97">
        <f>L74/'סכום נכסי הקרן'!$C$42</f>
        <v>2.4355051878104098E-4</v>
      </c>
    </row>
    <row r="75" spans="2:15">
      <c r="B75" s="89" t="s">
        <v>1334</v>
      </c>
      <c r="C75" s="86" t="s">
        <v>1335</v>
      </c>
      <c r="D75" s="99" t="s">
        <v>134</v>
      </c>
      <c r="E75" s="99" t="s">
        <v>359</v>
      </c>
      <c r="F75" s="86" t="s">
        <v>1336</v>
      </c>
      <c r="G75" s="99" t="s">
        <v>1337</v>
      </c>
      <c r="H75" s="99" t="s">
        <v>178</v>
      </c>
      <c r="I75" s="96">
        <v>52136.175589999992</v>
      </c>
      <c r="J75" s="98">
        <v>1790</v>
      </c>
      <c r="K75" s="86"/>
      <c r="L75" s="96">
        <v>933.23754306699982</v>
      </c>
      <c r="M75" s="97">
        <v>1.2947449092167987E-3</v>
      </c>
      <c r="N75" s="97">
        <f t="shared" si="0"/>
        <v>8.0000214592074008E-4</v>
      </c>
      <c r="O75" s="97">
        <f>L75/'סכום נכסי הקרן'!$C$42</f>
        <v>1.3753930787716552E-4</v>
      </c>
    </row>
    <row r="76" spans="2:15">
      <c r="B76" s="89" t="s">
        <v>1338</v>
      </c>
      <c r="C76" s="86" t="s">
        <v>1339</v>
      </c>
      <c r="D76" s="99" t="s">
        <v>134</v>
      </c>
      <c r="E76" s="99" t="s">
        <v>359</v>
      </c>
      <c r="F76" s="86" t="s">
        <v>1340</v>
      </c>
      <c r="G76" s="99" t="s">
        <v>1213</v>
      </c>
      <c r="H76" s="99" t="s">
        <v>178</v>
      </c>
      <c r="I76" s="96">
        <v>5154.8734799999993</v>
      </c>
      <c r="J76" s="98">
        <v>3597</v>
      </c>
      <c r="K76" s="86"/>
      <c r="L76" s="96">
        <v>185.42079907599998</v>
      </c>
      <c r="M76" s="97">
        <v>1.3413239205037255E-4</v>
      </c>
      <c r="N76" s="97">
        <f t="shared" ref="N76:N82" si="1">L76/$L$11</f>
        <v>1.5894885312012016E-4</v>
      </c>
      <c r="O76" s="97">
        <f>L76/'סכום נכסי הקרן'!$C$42</f>
        <v>2.7327070755353336E-5</v>
      </c>
    </row>
    <row r="77" spans="2:15">
      <c r="B77" s="89" t="s">
        <v>1341</v>
      </c>
      <c r="C77" s="86" t="s">
        <v>1342</v>
      </c>
      <c r="D77" s="99" t="s">
        <v>134</v>
      </c>
      <c r="E77" s="99" t="s">
        <v>359</v>
      </c>
      <c r="F77" s="86" t="s">
        <v>1343</v>
      </c>
      <c r="G77" s="99" t="s">
        <v>767</v>
      </c>
      <c r="H77" s="99" t="s">
        <v>178</v>
      </c>
      <c r="I77" s="96">
        <v>37135.923335999993</v>
      </c>
      <c r="J77" s="98">
        <v>9451</v>
      </c>
      <c r="K77" s="86"/>
      <c r="L77" s="96">
        <v>3509.7161145149994</v>
      </c>
      <c r="M77" s="97">
        <v>2.9525599641392337E-3</v>
      </c>
      <c r="N77" s="97">
        <f t="shared" si="1"/>
        <v>3.0086449522348704E-3</v>
      </c>
      <c r="O77" s="97">
        <f>L77/'סכום נכסי הקרן'!$C$42</f>
        <v>5.172572929816985E-4</v>
      </c>
    </row>
    <row r="78" spans="2:15">
      <c r="B78" s="89" t="s">
        <v>1344</v>
      </c>
      <c r="C78" s="86" t="s">
        <v>1345</v>
      </c>
      <c r="D78" s="99" t="s">
        <v>134</v>
      </c>
      <c r="E78" s="99" t="s">
        <v>359</v>
      </c>
      <c r="F78" s="86" t="s">
        <v>1346</v>
      </c>
      <c r="G78" s="99" t="s">
        <v>1337</v>
      </c>
      <c r="H78" s="99" t="s">
        <v>178</v>
      </c>
      <c r="I78" s="96">
        <v>214968.74864899996</v>
      </c>
      <c r="J78" s="98">
        <v>261.60000000000002</v>
      </c>
      <c r="K78" s="86"/>
      <c r="L78" s="96">
        <v>562.35824646699984</v>
      </c>
      <c r="M78" s="97">
        <v>7.5776760430904325E-4</v>
      </c>
      <c r="N78" s="97">
        <f t="shared" si="1"/>
        <v>4.8207212332168847E-4</v>
      </c>
      <c r="O78" s="97">
        <f>L78/'סכום נכסי הקרן'!$C$42</f>
        <v>8.287961041933211E-5</v>
      </c>
    </row>
    <row r="79" spans="2:15">
      <c r="B79" s="89" t="s">
        <v>1347</v>
      </c>
      <c r="C79" s="86" t="s">
        <v>1348</v>
      </c>
      <c r="D79" s="99" t="s">
        <v>134</v>
      </c>
      <c r="E79" s="99" t="s">
        <v>359</v>
      </c>
      <c r="F79" s="86" t="s">
        <v>529</v>
      </c>
      <c r="G79" s="99" t="s">
        <v>420</v>
      </c>
      <c r="H79" s="99" t="s">
        <v>178</v>
      </c>
      <c r="I79" s="96">
        <v>389691.12330500002</v>
      </c>
      <c r="J79" s="98">
        <v>2190</v>
      </c>
      <c r="K79" s="86"/>
      <c r="L79" s="96">
        <v>8534.235600369997</v>
      </c>
      <c r="M79" s="97">
        <v>2.1881069098969382E-3</v>
      </c>
      <c r="N79" s="97">
        <f t="shared" si="1"/>
        <v>7.3158295493037338E-3</v>
      </c>
      <c r="O79" s="97">
        <f>L79/'סכום נכסי הקרן'!$C$42</f>
        <v>1.2577642921200883E-3</v>
      </c>
    </row>
    <row r="80" spans="2:15">
      <c r="B80" s="89" t="s">
        <v>1349</v>
      </c>
      <c r="C80" s="86" t="s">
        <v>1350</v>
      </c>
      <c r="D80" s="99" t="s">
        <v>134</v>
      </c>
      <c r="E80" s="99" t="s">
        <v>359</v>
      </c>
      <c r="F80" s="86" t="s">
        <v>1351</v>
      </c>
      <c r="G80" s="99" t="s">
        <v>165</v>
      </c>
      <c r="H80" s="99" t="s">
        <v>178</v>
      </c>
      <c r="I80" s="96">
        <v>18511.021794999997</v>
      </c>
      <c r="J80" s="98">
        <v>19680</v>
      </c>
      <c r="K80" s="86"/>
      <c r="L80" s="96">
        <v>3642.9690892249996</v>
      </c>
      <c r="M80" s="97">
        <v>1.3437559626333054E-3</v>
      </c>
      <c r="N80" s="97">
        <f t="shared" si="1"/>
        <v>3.1228738176617608E-3</v>
      </c>
      <c r="O80" s="97">
        <f>L80/'סכום נכסי הקרן'!$C$42</f>
        <v>5.3689593916598631E-4</v>
      </c>
    </row>
    <row r="81" spans="2:15">
      <c r="B81" s="89" t="s">
        <v>1352</v>
      </c>
      <c r="C81" s="86" t="s">
        <v>1353</v>
      </c>
      <c r="D81" s="99" t="s">
        <v>134</v>
      </c>
      <c r="E81" s="99" t="s">
        <v>359</v>
      </c>
      <c r="F81" s="86" t="s">
        <v>1354</v>
      </c>
      <c r="G81" s="99" t="s">
        <v>160</v>
      </c>
      <c r="H81" s="99" t="s">
        <v>178</v>
      </c>
      <c r="I81" s="96">
        <v>2675793.1886939993</v>
      </c>
      <c r="J81" s="98">
        <v>228.2</v>
      </c>
      <c r="K81" s="86"/>
      <c r="L81" s="96">
        <v>6106.1600565089993</v>
      </c>
      <c r="M81" s="97">
        <v>2.3809860147281019E-3</v>
      </c>
      <c r="N81" s="97">
        <f t="shared" si="1"/>
        <v>5.2344027357587803E-3</v>
      </c>
      <c r="O81" s="97">
        <f>L81/'סכום נכסי הקרן'!$C$42</f>
        <v>8.9991774784305622E-4</v>
      </c>
    </row>
    <row r="82" spans="2:15">
      <c r="B82" s="89" t="s">
        <v>1355</v>
      </c>
      <c r="C82" s="86" t="s">
        <v>1356</v>
      </c>
      <c r="D82" s="99" t="s">
        <v>134</v>
      </c>
      <c r="E82" s="99" t="s">
        <v>359</v>
      </c>
      <c r="F82" s="86" t="s">
        <v>942</v>
      </c>
      <c r="G82" s="99" t="s">
        <v>160</v>
      </c>
      <c r="H82" s="99" t="s">
        <v>178</v>
      </c>
      <c r="I82" s="96">
        <v>285259.57244799996</v>
      </c>
      <c r="J82" s="98">
        <v>891.3</v>
      </c>
      <c r="K82" s="86"/>
      <c r="L82" s="96">
        <v>2542.5185690999997</v>
      </c>
      <c r="M82" s="97">
        <v>3.2234331402961878E-3</v>
      </c>
      <c r="N82" s="97">
        <f t="shared" si="1"/>
        <v>2.1795311669938902E-3</v>
      </c>
      <c r="O82" s="97">
        <f>L82/'סכום נכסי הקרן'!$C$42</f>
        <v>3.7471300512580157E-4</v>
      </c>
    </row>
    <row r="83" spans="2:15">
      <c r="B83" s="85"/>
      <c r="C83" s="86"/>
      <c r="D83" s="86"/>
      <c r="E83" s="86"/>
      <c r="F83" s="86"/>
      <c r="G83" s="86"/>
      <c r="H83" s="86"/>
      <c r="I83" s="96"/>
      <c r="J83" s="98"/>
      <c r="K83" s="86"/>
      <c r="L83" s="86"/>
      <c r="M83" s="86"/>
      <c r="N83" s="97"/>
      <c r="O83" s="86"/>
    </row>
    <row r="84" spans="2:15">
      <c r="B84" s="104" t="s">
        <v>31</v>
      </c>
      <c r="C84" s="84"/>
      <c r="D84" s="84"/>
      <c r="E84" s="84"/>
      <c r="F84" s="84"/>
      <c r="G84" s="84"/>
      <c r="H84" s="84"/>
      <c r="I84" s="93"/>
      <c r="J84" s="95"/>
      <c r="K84" s="84"/>
      <c r="L84" s="93">
        <v>33300.711354425999</v>
      </c>
      <c r="M84" s="84"/>
      <c r="N84" s="94">
        <f t="shared" ref="N84:N121" si="2">L84/$L$11</f>
        <v>2.854647323410921E-2</v>
      </c>
      <c r="O84" s="94">
        <f>L84/'סכום נכסי הקרן'!$C$42</f>
        <v>4.9078145489654789E-3</v>
      </c>
    </row>
    <row r="85" spans="2:15">
      <c r="B85" s="89" t="s">
        <v>1357</v>
      </c>
      <c r="C85" s="86" t="s">
        <v>1358</v>
      </c>
      <c r="D85" s="99" t="s">
        <v>134</v>
      </c>
      <c r="E85" s="99" t="s">
        <v>359</v>
      </c>
      <c r="F85" s="86" t="s">
        <v>1359</v>
      </c>
      <c r="G85" s="99" t="s">
        <v>1279</v>
      </c>
      <c r="H85" s="99" t="s">
        <v>178</v>
      </c>
      <c r="I85" s="96">
        <v>14345.583321999999</v>
      </c>
      <c r="J85" s="98">
        <v>2980</v>
      </c>
      <c r="K85" s="86"/>
      <c r="L85" s="96">
        <v>427.49838299699991</v>
      </c>
      <c r="M85" s="97">
        <v>2.9240299468009209E-3</v>
      </c>
      <c r="N85" s="97">
        <f t="shared" si="2"/>
        <v>3.6646577960343927E-4</v>
      </c>
      <c r="O85" s="97">
        <f>L85/'סכום נכסי הקרן'!$C$42</f>
        <v>6.3004143106781899E-5</v>
      </c>
    </row>
    <row r="86" spans="2:15">
      <c r="B86" s="89" t="s">
        <v>1360</v>
      </c>
      <c r="C86" s="86" t="s">
        <v>1361</v>
      </c>
      <c r="D86" s="99" t="s">
        <v>134</v>
      </c>
      <c r="E86" s="99" t="s">
        <v>359</v>
      </c>
      <c r="F86" s="86" t="s">
        <v>1362</v>
      </c>
      <c r="G86" s="99" t="s">
        <v>170</v>
      </c>
      <c r="H86" s="99" t="s">
        <v>178</v>
      </c>
      <c r="I86" s="96">
        <v>187512.13124599998</v>
      </c>
      <c r="J86" s="98">
        <v>351.7</v>
      </c>
      <c r="K86" s="86"/>
      <c r="L86" s="96">
        <v>659.48016567999991</v>
      </c>
      <c r="M86" s="97">
        <v>3.4100616907719694E-3</v>
      </c>
      <c r="N86" s="97">
        <f t="shared" si="2"/>
        <v>5.6532825072843024E-4</v>
      </c>
      <c r="O86" s="97">
        <f>L86/'סכום נכסי הקרן'!$C$42</f>
        <v>9.7193309699322397E-5</v>
      </c>
    </row>
    <row r="87" spans="2:15">
      <c r="B87" s="89" t="s">
        <v>1363</v>
      </c>
      <c r="C87" s="86" t="s">
        <v>1364</v>
      </c>
      <c r="D87" s="99" t="s">
        <v>134</v>
      </c>
      <c r="E87" s="99" t="s">
        <v>359</v>
      </c>
      <c r="F87" s="86" t="s">
        <v>1365</v>
      </c>
      <c r="G87" s="99" t="s">
        <v>170</v>
      </c>
      <c r="H87" s="99" t="s">
        <v>178</v>
      </c>
      <c r="I87" s="96">
        <v>59687.506793999986</v>
      </c>
      <c r="J87" s="98">
        <v>1739</v>
      </c>
      <c r="K87" s="86"/>
      <c r="L87" s="96">
        <v>1037.9657431459998</v>
      </c>
      <c r="M87" s="97">
        <v>4.4963193873058822E-3</v>
      </c>
      <c r="N87" s="97">
        <f t="shared" si="2"/>
        <v>8.8977862932953231E-4</v>
      </c>
      <c r="O87" s="97">
        <f>L87/'סכום נכסי הקרן'!$C$42</f>
        <v>1.5297401071471826E-4</v>
      </c>
    </row>
    <row r="88" spans="2:15">
      <c r="B88" s="89" t="s">
        <v>1366</v>
      </c>
      <c r="C88" s="86" t="s">
        <v>1367</v>
      </c>
      <c r="D88" s="99" t="s">
        <v>134</v>
      </c>
      <c r="E88" s="99" t="s">
        <v>359</v>
      </c>
      <c r="F88" s="86" t="s">
        <v>1368</v>
      </c>
      <c r="G88" s="99" t="s">
        <v>165</v>
      </c>
      <c r="H88" s="99" t="s">
        <v>178</v>
      </c>
      <c r="I88" s="96">
        <v>6444.837610999999</v>
      </c>
      <c r="J88" s="98">
        <v>7548</v>
      </c>
      <c r="K88" s="86"/>
      <c r="L88" s="96">
        <v>486.45634288499986</v>
      </c>
      <c r="M88" s="97">
        <v>6.422359353263576E-4</v>
      </c>
      <c r="N88" s="97">
        <f t="shared" si="2"/>
        <v>4.1700649646583696E-4</v>
      </c>
      <c r="O88" s="97">
        <f>L88/'סכום נכסי הקרן'!$C$42</f>
        <v>7.1693288820096846E-5</v>
      </c>
    </row>
    <row r="89" spans="2:15">
      <c r="B89" s="89" t="s">
        <v>1369</v>
      </c>
      <c r="C89" s="86" t="s">
        <v>1370</v>
      </c>
      <c r="D89" s="99" t="s">
        <v>134</v>
      </c>
      <c r="E89" s="99" t="s">
        <v>359</v>
      </c>
      <c r="F89" s="86" t="s">
        <v>1371</v>
      </c>
      <c r="G89" s="99" t="s">
        <v>1372</v>
      </c>
      <c r="H89" s="99" t="s">
        <v>178</v>
      </c>
      <c r="I89" s="96">
        <v>880436.83984899987</v>
      </c>
      <c r="J89" s="98">
        <v>104.8</v>
      </c>
      <c r="K89" s="86"/>
      <c r="L89" s="96">
        <v>922.69780798999977</v>
      </c>
      <c r="M89" s="97">
        <v>2.6360170309424999E-3</v>
      </c>
      <c r="N89" s="97">
        <f t="shared" si="2"/>
        <v>7.90967135765313E-4</v>
      </c>
      <c r="O89" s="97">
        <f>L89/'סכום נכסי הקרן'!$C$42</f>
        <v>1.3598597573952434E-4</v>
      </c>
    </row>
    <row r="90" spans="2:15">
      <c r="B90" s="89" t="s">
        <v>1373</v>
      </c>
      <c r="C90" s="86" t="s">
        <v>1374</v>
      </c>
      <c r="D90" s="99" t="s">
        <v>134</v>
      </c>
      <c r="E90" s="99" t="s">
        <v>359</v>
      </c>
      <c r="F90" s="86" t="s">
        <v>1375</v>
      </c>
      <c r="G90" s="99" t="s">
        <v>1272</v>
      </c>
      <c r="H90" s="99" t="s">
        <v>178</v>
      </c>
      <c r="I90" s="96">
        <v>93949.588164999994</v>
      </c>
      <c r="J90" s="98">
        <v>280</v>
      </c>
      <c r="K90" s="86"/>
      <c r="L90" s="96">
        <v>263.05884686199994</v>
      </c>
      <c r="M90" s="97">
        <v>4.8670130471230458E-3</v>
      </c>
      <c r="N90" s="97">
        <f t="shared" si="2"/>
        <v>2.2550276031696963E-4</v>
      </c>
      <c r="O90" s="97">
        <f>L90/'סכום נכסי הקרן'!$C$42</f>
        <v>3.8769262978276058E-5</v>
      </c>
    </row>
    <row r="91" spans="2:15">
      <c r="B91" s="89" t="s">
        <v>1376</v>
      </c>
      <c r="C91" s="86" t="s">
        <v>1377</v>
      </c>
      <c r="D91" s="99" t="s">
        <v>134</v>
      </c>
      <c r="E91" s="99" t="s">
        <v>359</v>
      </c>
      <c r="F91" s="86" t="s">
        <v>1378</v>
      </c>
      <c r="G91" s="99" t="s">
        <v>203</v>
      </c>
      <c r="H91" s="99" t="s">
        <v>178</v>
      </c>
      <c r="I91" s="96">
        <v>56388.288105999993</v>
      </c>
      <c r="J91" s="98">
        <v>517.9</v>
      </c>
      <c r="K91" s="86"/>
      <c r="L91" s="96">
        <v>292.03494398299995</v>
      </c>
      <c r="M91" s="97">
        <v>1.309362048854596E-3</v>
      </c>
      <c r="N91" s="97">
        <f t="shared" si="2"/>
        <v>2.5034203092863592E-4</v>
      </c>
      <c r="O91" s="97">
        <f>L91/'סכום נכסי הקרן'!$C$42</f>
        <v>4.3039721633321566E-5</v>
      </c>
    </row>
    <row r="92" spans="2:15">
      <c r="B92" s="89" t="s">
        <v>1379</v>
      </c>
      <c r="C92" s="86" t="s">
        <v>1380</v>
      </c>
      <c r="D92" s="99" t="s">
        <v>134</v>
      </c>
      <c r="E92" s="99" t="s">
        <v>359</v>
      </c>
      <c r="F92" s="86" t="s">
        <v>1381</v>
      </c>
      <c r="G92" s="99" t="s">
        <v>736</v>
      </c>
      <c r="H92" s="99" t="s">
        <v>178</v>
      </c>
      <c r="I92" s="96">
        <v>59111.750382999991</v>
      </c>
      <c r="J92" s="98">
        <v>1405</v>
      </c>
      <c r="K92" s="86"/>
      <c r="L92" s="96">
        <v>830.52009288799979</v>
      </c>
      <c r="M92" s="97">
        <v>2.1116034723649619E-3</v>
      </c>
      <c r="N92" s="97">
        <f t="shared" si="2"/>
        <v>7.1194934395496317E-4</v>
      </c>
      <c r="O92" s="97">
        <f>L92/'סכום נכסי הקרן'!$C$42</f>
        <v>1.2240094668554698E-4</v>
      </c>
    </row>
    <row r="93" spans="2:15">
      <c r="B93" s="89" t="s">
        <v>1382</v>
      </c>
      <c r="C93" s="86" t="s">
        <v>1383</v>
      </c>
      <c r="D93" s="99" t="s">
        <v>134</v>
      </c>
      <c r="E93" s="99" t="s">
        <v>359</v>
      </c>
      <c r="F93" s="86" t="s">
        <v>1384</v>
      </c>
      <c r="G93" s="99" t="s">
        <v>170</v>
      </c>
      <c r="H93" s="99" t="s">
        <v>178</v>
      </c>
      <c r="I93" s="96">
        <v>31556.245323999996</v>
      </c>
      <c r="J93" s="98">
        <v>2138</v>
      </c>
      <c r="K93" s="86"/>
      <c r="L93" s="96">
        <v>674.67252503299994</v>
      </c>
      <c r="M93" s="97">
        <v>4.7435809464539914E-3</v>
      </c>
      <c r="N93" s="97">
        <f t="shared" si="2"/>
        <v>5.7835164458382138E-4</v>
      </c>
      <c r="O93" s="97">
        <f>L93/'סכום נכסי הקרן'!$C$42</f>
        <v>9.9432339414699789E-5</v>
      </c>
    </row>
    <row r="94" spans="2:15">
      <c r="B94" s="89" t="s">
        <v>1385</v>
      </c>
      <c r="C94" s="86" t="s">
        <v>1386</v>
      </c>
      <c r="D94" s="99" t="s">
        <v>134</v>
      </c>
      <c r="E94" s="99" t="s">
        <v>359</v>
      </c>
      <c r="F94" s="86" t="s">
        <v>1387</v>
      </c>
      <c r="G94" s="99" t="s">
        <v>901</v>
      </c>
      <c r="H94" s="99" t="s">
        <v>178</v>
      </c>
      <c r="I94" s="96">
        <v>5244.69715</v>
      </c>
      <c r="J94" s="98">
        <v>0</v>
      </c>
      <c r="K94" s="86"/>
      <c r="L94" s="96">
        <v>5.1549999999999998E-6</v>
      </c>
      <c r="M94" s="97">
        <v>3.3174737860159616E-3</v>
      </c>
      <c r="N94" s="97">
        <f t="shared" si="2"/>
        <v>4.419036817430458E-12</v>
      </c>
      <c r="O94" s="97">
        <f>L94/'סכום נכסי הקרן'!$C$42</f>
        <v>7.5973704377202274E-13</v>
      </c>
    </row>
    <row r="95" spans="2:15">
      <c r="B95" s="89" t="s">
        <v>1388</v>
      </c>
      <c r="C95" s="86" t="s">
        <v>1389</v>
      </c>
      <c r="D95" s="99" t="s">
        <v>134</v>
      </c>
      <c r="E95" s="99" t="s">
        <v>359</v>
      </c>
      <c r="F95" s="86" t="s">
        <v>1390</v>
      </c>
      <c r="G95" s="99" t="s">
        <v>1372</v>
      </c>
      <c r="H95" s="99" t="s">
        <v>178</v>
      </c>
      <c r="I95" s="96">
        <v>58757.096805999994</v>
      </c>
      <c r="J95" s="98">
        <v>292</v>
      </c>
      <c r="K95" s="86"/>
      <c r="L95" s="96">
        <v>171.57072281199996</v>
      </c>
      <c r="M95" s="97">
        <v>2.1696391923698775E-3</v>
      </c>
      <c r="N95" s="97">
        <f t="shared" si="2"/>
        <v>1.4707610880686394E-4</v>
      </c>
      <c r="O95" s="97">
        <f>L95/'סכום נכסי הקרן'!$C$42</f>
        <v>2.5285864936375946E-5</v>
      </c>
    </row>
    <row r="96" spans="2:15">
      <c r="B96" s="89" t="s">
        <v>1391</v>
      </c>
      <c r="C96" s="86" t="s">
        <v>1392</v>
      </c>
      <c r="D96" s="99" t="s">
        <v>134</v>
      </c>
      <c r="E96" s="99" t="s">
        <v>359</v>
      </c>
      <c r="F96" s="86" t="s">
        <v>1393</v>
      </c>
      <c r="G96" s="99" t="s">
        <v>201</v>
      </c>
      <c r="H96" s="99" t="s">
        <v>178</v>
      </c>
      <c r="I96" s="96">
        <v>36348.51641199999</v>
      </c>
      <c r="J96" s="98">
        <v>599.5</v>
      </c>
      <c r="K96" s="86"/>
      <c r="L96" s="96">
        <v>217.90935610599993</v>
      </c>
      <c r="M96" s="97">
        <v>6.0254042758743223E-3</v>
      </c>
      <c r="N96" s="97">
        <f t="shared" si="2"/>
        <v>1.8679912075557291E-4</v>
      </c>
      <c r="O96" s="97">
        <f>L96/'סכום נכסי הקרן'!$C$42</f>
        <v>3.2115191080162442E-5</v>
      </c>
    </row>
    <row r="97" spans="2:15">
      <c r="B97" s="89" t="s">
        <v>1394</v>
      </c>
      <c r="C97" s="86" t="s">
        <v>1395</v>
      </c>
      <c r="D97" s="99" t="s">
        <v>134</v>
      </c>
      <c r="E97" s="99" t="s">
        <v>359</v>
      </c>
      <c r="F97" s="86" t="s">
        <v>1396</v>
      </c>
      <c r="G97" s="99" t="s">
        <v>204</v>
      </c>
      <c r="H97" s="99" t="s">
        <v>178</v>
      </c>
      <c r="I97" s="96">
        <v>83055.764828999992</v>
      </c>
      <c r="J97" s="98">
        <v>320.89999999999998</v>
      </c>
      <c r="K97" s="86"/>
      <c r="L97" s="96">
        <v>266.52594947</v>
      </c>
      <c r="M97" s="97">
        <v>5.3850730966611554E-3</v>
      </c>
      <c r="N97" s="97">
        <f t="shared" si="2"/>
        <v>2.2847487555936757E-4</v>
      </c>
      <c r="O97" s="97">
        <f>L97/'סכום נכסי הקרן'!$C$42</f>
        <v>3.9280239949344197E-5</v>
      </c>
    </row>
    <row r="98" spans="2:15">
      <c r="B98" s="89" t="s">
        <v>1397</v>
      </c>
      <c r="C98" s="86" t="s">
        <v>1398</v>
      </c>
      <c r="D98" s="99" t="s">
        <v>134</v>
      </c>
      <c r="E98" s="99" t="s">
        <v>359</v>
      </c>
      <c r="F98" s="86" t="s">
        <v>1399</v>
      </c>
      <c r="G98" s="99" t="s">
        <v>540</v>
      </c>
      <c r="H98" s="99" t="s">
        <v>178</v>
      </c>
      <c r="I98" s="96">
        <v>116271.81154099999</v>
      </c>
      <c r="J98" s="98">
        <v>599.6</v>
      </c>
      <c r="K98" s="86"/>
      <c r="L98" s="96">
        <v>697.16578238600005</v>
      </c>
      <c r="M98" s="97">
        <v>3.3965985566127063E-3</v>
      </c>
      <c r="N98" s="97">
        <f t="shared" si="2"/>
        <v>5.9763361012928127E-4</v>
      </c>
      <c r="O98" s="97">
        <f>L98/'סכום נכסי הקרן'!$C$42</f>
        <v>1.0274736576701242E-4</v>
      </c>
    </row>
    <row r="99" spans="2:15">
      <c r="B99" s="89" t="s">
        <v>1400</v>
      </c>
      <c r="C99" s="86" t="s">
        <v>1401</v>
      </c>
      <c r="D99" s="99" t="s">
        <v>134</v>
      </c>
      <c r="E99" s="99" t="s">
        <v>359</v>
      </c>
      <c r="F99" s="86" t="s">
        <v>1402</v>
      </c>
      <c r="G99" s="99" t="s">
        <v>540</v>
      </c>
      <c r="H99" s="99" t="s">
        <v>178</v>
      </c>
      <c r="I99" s="96">
        <v>72591.314960999982</v>
      </c>
      <c r="J99" s="98">
        <v>1653</v>
      </c>
      <c r="K99" s="86"/>
      <c r="L99" s="96">
        <v>1199.934436303</v>
      </c>
      <c r="M99" s="97">
        <v>4.7821099599881858E-3</v>
      </c>
      <c r="N99" s="97">
        <f t="shared" si="2"/>
        <v>1.0286235601407604E-3</v>
      </c>
      <c r="O99" s="97">
        <f>L99/'סכום נכסי הקרן'!$C$42</f>
        <v>1.7684474129138502E-4</v>
      </c>
    </row>
    <row r="100" spans="2:15">
      <c r="B100" s="89" t="s">
        <v>1403</v>
      </c>
      <c r="C100" s="86" t="s">
        <v>1404</v>
      </c>
      <c r="D100" s="99" t="s">
        <v>134</v>
      </c>
      <c r="E100" s="99" t="s">
        <v>359</v>
      </c>
      <c r="F100" s="86" t="s">
        <v>1405</v>
      </c>
      <c r="G100" s="99" t="s">
        <v>736</v>
      </c>
      <c r="H100" s="99" t="s">
        <v>178</v>
      </c>
      <c r="I100" s="96">
        <v>3866155.1099999994</v>
      </c>
      <c r="J100" s="98">
        <v>91</v>
      </c>
      <c r="K100" s="86"/>
      <c r="L100" s="96">
        <v>3518.2011500999997</v>
      </c>
      <c r="M100" s="97">
        <v>4.0982704910092144E-3</v>
      </c>
      <c r="N100" s="97">
        <f t="shared" si="2"/>
        <v>3.0159186059006944E-3</v>
      </c>
      <c r="O100" s="97">
        <f>L100/'סכום נכסי הקרן'!$C$42</f>
        <v>5.1850780624099018E-4</v>
      </c>
    </row>
    <row r="101" spans="2:15">
      <c r="B101" s="89" t="s">
        <v>1406</v>
      </c>
      <c r="C101" s="86" t="s">
        <v>1407</v>
      </c>
      <c r="D101" s="99" t="s">
        <v>134</v>
      </c>
      <c r="E101" s="99" t="s">
        <v>359</v>
      </c>
      <c r="F101" s="86" t="s">
        <v>1408</v>
      </c>
      <c r="G101" s="99" t="s">
        <v>160</v>
      </c>
      <c r="H101" s="99" t="s">
        <v>178</v>
      </c>
      <c r="I101" s="96">
        <v>68323.552249999993</v>
      </c>
      <c r="J101" s="98">
        <v>919.7</v>
      </c>
      <c r="K101" s="86"/>
      <c r="L101" s="96">
        <v>628.37171003899994</v>
      </c>
      <c r="M101" s="97">
        <v>3.4160068121593919E-3</v>
      </c>
      <c r="N101" s="97">
        <f t="shared" si="2"/>
        <v>5.3866105173502941E-4</v>
      </c>
      <c r="O101" s="97">
        <f>L101/'סכום נכסי הקרן'!$C$42</f>
        <v>9.2608586881668377E-5</v>
      </c>
    </row>
    <row r="102" spans="2:15">
      <c r="B102" s="89" t="s">
        <v>1409</v>
      </c>
      <c r="C102" s="86" t="s">
        <v>1410</v>
      </c>
      <c r="D102" s="99" t="s">
        <v>134</v>
      </c>
      <c r="E102" s="99" t="s">
        <v>359</v>
      </c>
      <c r="F102" s="86" t="s">
        <v>1411</v>
      </c>
      <c r="G102" s="99" t="s">
        <v>767</v>
      </c>
      <c r="H102" s="99" t="s">
        <v>178</v>
      </c>
      <c r="I102" s="96">
        <v>50356.455520999996</v>
      </c>
      <c r="J102" s="98">
        <v>1475</v>
      </c>
      <c r="K102" s="86"/>
      <c r="L102" s="96">
        <v>742.7577189399999</v>
      </c>
      <c r="M102" s="97">
        <v>3.4713136683634971E-3</v>
      </c>
      <c r="N102" s="97">
        <f t="shared" si="2"/>
        <v>6.3671652888972331E-4</v>
      </c>
      <c r="O102" s="97">
        <f>L102/'סכום נכסי הקרן'!$C$42</f>
        <v>1.0946664473837566E-4</v>
      </c>
    </row>
    <row r="103" spans="2:15">
      <c r="B103" s="89" t="s">
        <v>1412</v>
      </c>
      <c r="C103" s="86" t="s">
        <v>1413</v>
      </c>
      <c r="D103" s="99" t="s">
        <v>134</v>
      </c>
      <c r="E103" s="99" t="s">
        <v>359</v>
      </c>
      <c r="F103" s="86" t="s">
        <v>1414</v>
      </c>
      <c r="G103" s="99" t="s">
        <v>901</v>
      </c>
      <c r="H103" s="99" t="s">
        <v>178</v>
      </c>
      <c r="I103" s="96">
        <v>37585.900833999993</v>
      </c>
      <c r="J103" s="98">
        <v>1459</v>
      </c>
      <c r="K103" s="86"/>
      <c r="L103" s="96">
        <v>548.37829316599993</v>
      </c>
      <c r="M103" s="97">
        <v>3.0581262628859682E-3</v>
      </c>
      <c r="N103" s="97">
        <f t="shared" si="2"/>
        <v>4.7008804410867642E-4</v>
      </c>
      <c r="O103" s="97">
        <f>L103/'סכום נכסי הקרן'!$C$42</f>
        <v>8.081926349538011E-5</v>
      </c>
    </row>
    <row r="104" spans="2:15">
      <c r="B104" s="89" t="s">
        <v>1415</v>
      </c>
      <c r="C104" s="86" t="s">
        <v>1416</v>
      </c>
      <c r="D104" s="99" t="s">
        <v>134</v>
      </c>
      <c r="E104" s="99" t="s">
        <v>359</v>
      </c>
      <c r="F104" s="86" t="s">
        <v>1417</v>
      </c>
      <c r="G104" s="99" t="s">
        <v>170</v>
      </c>
      <c r="H104" s="99" t="s">
        <v>178</v>
      </c>
      <c r="I104" s="96">
        <v>50398.209996999984</v>
      </c>
      <c r="J104" s="98">
        <v>641.9</v>
      </c>
      <c r="K104" s="86"/>
      <c r="L104" s="96">
        <v>323.50610983899992</v>
      </c>
      <c r="M104" s="97">
        <v>4.373069576706537E-3</v>
      </c>
      <c r="N104" s="97">
        <f t="shared" si="2"/>
        <v>2.7732015713719541E-4</v>
      </c>
      <c r="O104" s="97">
        <f>L104/'סכום נכסי הקרן'!$C$42</f>
        <v>4.7677900200052201E-5</v>
      </c>
    </row>
    <row r="105" spans="2:15">
      <c r="B105" s="89" t="s">
        <v>1418</v>
      </c>
      <c r="C105" s="86" t="s">
        <v>1419</v>
      </c>
      <c r="D105" s="99" t="s">
        <v>134</v>
      </c>
      <c r="E105" s="99" t="s">
        <v>359</v>
      </c>
      <c r="F105" s="86" t="s">
        <v>1420</v>
      </c>
      <c r="G105" s="99" t="s">
        <v>681</v>
      </c>
      <c r="H105" s="99" t="s">
        <v>178</v>
      </c>
      <c r="I105" s="96">
        <v>21140.565713999997</v>
      </c>
      <c r="J105" s="98">
        <v>19150</v>
      </c>
      <c r="K105" s="86"/>
      <c r="L105" s="96">
        <v>4048.4183342829988</v>
      </c>
      <c r="M105" s="97">
        <v>5.7916311563884848E-3</v>
      </c>
      <c r="N105" s="97">
        <f t="shared" si="2"/>
        <v>3.4704383455978777E-3</v>
      </c>
      <c r="O105" s="97">
        <f>L105/'סכום נכסי הקרן'!$C$42</f>
        <v>5.9665050964900529E-4</v>
      </c>
    </row>
    <row r="106" spans="2:15">
      <c r="B106" s="89" t="s">
        <v>1421</v>
      </c>
      <c r="C106" s="86" t="s">
        <v>1422</v>
      </c>
      <c r="D106" s="99" t="s">
        <v>134</v>
      </c>
      <c r="E106" s="99" t="s">
        <v>359</v>
      </c>
      <c r="F106" s="86" t="s">
        <v>1423</v>
      </c>
      <c r="G106" s="99" t="s">
        <v>165</v>
      </c>
      <c r="H106" s="99" t="s">
        <v>178</v>
      </c>
      <c r="I106" s="96">
        <v>52255.167252999992</v>
      </c>
      <c r="J106" s="98">
        <v>1559</v>
      </c>
      <c r="K106" s="86"/>
      <c r="L106" s="96">
        <v>814.65805747699994</v>
      </c>
      <c r="M106" s="97">
        <v>3.6301379088833088E-3</v>
      </c>
      <c r="N106" s="97">
        <f t="shared" si="2"/>
        <v>6.9835188159209332E-4</v>
      </c>
      <c r="O106" s="97">
        <f>L106/'סכום נכסי הקרן'!$C$42</f>
        <v>1.2006322100342086E-4</v>
      </c>
    </row>
    <row r="107" spans="2:15">
      <c r="B107" s="89" t="s">
        <v>1424</v>
      </c>
      <c r="C107" s="86" t="s">
        <v>1425</v>
      </c>
      <c r="D107" s="99" t="s">
        <v>134</v>
      </c>
      <c r="E107" s="99" t="s">
        <v>359</v>
      </c>
      <c r="F107" s="86" t="s">
        <v>1426</v>
      </c>
      <c r="G107" s="99" t="s">
        <v>767</v>
      </c>
      <c r="H107" s="99" t="s">
        <v>178</v>
      </c>
      <c r="I107" s="96">
        <v>2123.6433469999997</v>
      </c>
      <c r="J107" s="98">
        <v>13930</v>
      </c>
      <c r="K107" s="86"/>
      <c r="L107" s="96">
        <v>295.82351824699992</v>
      </c>
      <c r="M107" s="97">
        <v>6.3872353754664902E-4</v>
      </c>
      <c r="N107" s="97">
        <f t="shared" si="2"/>
        <v>2.53589722326926E-4</v>
      </c>
      <c r="O107" s="97">
        <f>L107/'סכום נכסי הקרן'!$C$42</f>
        <v>4.3598076669488803E-5</v>
      </c>
    </row>
    <row r="108" spans="2:15">
      <c r="B108" s="89" t="s">
        <v>1427</v>
      </c>
      <c r="C108" s="86" t="s">
        <v>1428</v>
      </c>
      <c r="D108" s="99" t="s">
        <v>134</v>
      </c>
      <c r="E108" s="99" t="s">
        <v>359</v>
      </c>
      <c r="F108" s="86" t="s">
        <v>1429</v>
      </c>
      <c r="G108" s="99" t="s">
        <v>165</v>
      </c>
      <c r="H108" s="99" t="s">
        <v>178</v>
      </c>
      <c r="I108" s="96">
        <v>136572.48770499998</v>
      </c>
      <c r="J108" s="98">
        <v>647.9</v>
      </c>
      <c r="K108" s="86"/>
      <c r="L108" s="96">
        <v>884.85314797199987</v>
      </c>
      <c r="M108" s="97">
        <v>3.4470499462558235E-3</v>
      </c>
      <c r="N108" s="97">
        <f t="shared" si="2"/>
        <v>7.5852543916731495E-4</v>
      </c>
      <c r="O108" s="97">
        <f>L108/'סכום נכסי הקרן'!$C$42</f>
        <v>1.3040848008004179E-4</v>
      </c>
    </row>
    <row r="109" spans="2:15">
      <c r="B109" s="89" t="s">
        <v>1430</v>
      </c>
      <c r="C109" s="86" t="s">
        <v>1431</v>
      </c>
      <c r="D109" s="99" t="s">
        <v>134</v>
      </c>
      <c r="E109" s="99" t="s">
        <v>359</v>
      </c>
      <c r="F109" s="86" t="s">
        <v>1432</v>
      </c>
      <c r="G109" s="99" t="s">
        <v>165</v>
      </c>
      <c r="H109" s="99" t="s">
        <v>178</v>
      </c>
      <c r="I109" s="96">
        <v>223410.58424699996</v>
      </c>
      <c r="J109" s="98">
        <v>59.5</v>
      </c>
      <c r="K109" s="86"/>
      <c r="L109" s="96">
        <v>132.92929762699995</v>
      </c>
      <c r="M109" s="97">
        <v>1.2777652585611377E-3</v>
      </c>
      <c r="N109" s="97">
        <f t="shared" si="2"/>
        <v>1.1395139870589409E-4</v>
      </c>
      <c r="O109" s="97">
        <f>L109/'סכום נכסי הקרן'!$C$42</f>
        <v>1.9590943086290651E-5</v>
      </c>
    </row>
    <row r="110" spans="2:15">
      <c r="B110" s="89" t="s">
        <v>1433</v>
      </c>
      <c r="C110" s="86" t="s">
        <v>1434</v>
      </c>
      <c r="D110" s="99" t="s">
        <v>134</v>
      </c>
      <c r="E110" s="99" t="s">
        <v>359</v>
      </c>
      <c r="F110" s="86" t="s">
        <v>1435</v>
      </c>
      <c r="G110" s="99" t="s">
        <v>170</v>
      </c>
      <c r="H110" s="99" t="s">
        <v>178</v>
      </c>
      <c r="I110" s="96">
        <v>1022574.0564329998</v>
      </c>
      <c r="J110" s="98">
        <v>159.9</v>
      </c>
      <c r="K110" s="86"/>
      <c r="L110" s="96">
        <v>1635.0959163229998</v>
      </c>
      <c r="M110" s="97">
        <v>2.2062678662024635E-3</v>
      </c>
      <c r="N110" s="97">
        <f t="shared" si="2"/>
        <v>1.4016584004387057E-3</v>
      </c>
      <c r="O110" s="97">
        <f>L110/'סכום נכסי הקרן'!$C$42</f>
        <v>2.4097826144538168E-4</v>
      </c>
    </row>
    <row r="111" spans="2:15">
      <c r="B111" s="89" t="s">
        <v>1436</v>
      </c>
      <c r="C111" s="86" t="s">
        <v>1437</v>
      </c>
      <c r="D111" s="99" t="s">
        <v>134</v>
      </c>
      <c r="E111" s="99" t="s">
        <v>359</v>
      </c>
      <c r="F111" s="86" t="s">
        <v>1438</v>
      </c>
      <c r="G111" s="99" t="s">
        <v>1248</v>
      </c>
      <c r="H111" s="99" t="s">
        <v>178</v>
      </c>
      <c r="I111" s="96">
        <v>25085.876483999997</v>
      </c>
      <c r="J111" s="98">
        <v>2049</v>
      </c>
      <c r="K111" s="86"/>
      <c r="L111" s="96">
        <v>514.00960901099995</v>
      </c>
      <c r="M111" s="97">
        <v>2.3821561405347994E-3</v>
      </c>
      <c r="N111" s="97">
        <f t="shared" si="2"/>
        <v>4.4062606920128869E-4</v>
      </c>
      <c r="O111" s="97">
        <f>L111/'סכום נכסי הקרן'!$C$42</f>
        <v>7.5754052535486019E-5</v>
      </c>
    </row>
    <row r="112" spans="2:15">
      <c r="B112" s="89" t="s">
        <v>1439</v>
      </c>
      <c r="C112" s="86" t="s">
        <v>1440</v>
      </c>
      <c r="D112" s="99" t="s">
        <v>134</v>
      </c>
      <c r="E112" s="99" t="s">
        <v>359</v>
      </c>
      <c r="F112" s="86" t="s">
        <v>1441</v>
      </c>
      <c r="G112" s="99" t="s">
        <v>736</v>
      </c>
      <c r="H112" s="99" t="s">
        <v>178</v>
      </c>
      <c r="I112" s="96">
        <v>11985.080840999999</v>
      </c>
      <c r="J112" s="98">
        <v>27700</v>
      </c>
      <c r="K112" s="86"/>
      <c r="L112" s="96">
        <v>3319.8673929569995</v>
      </c>
      <c r="M112" s="97">
        <v>1.5554553859858892E-3</v>
      </c>
      <c r="N112" s="97">
        <f t="shared" si="2"/>
        <v>2.8459003372383806E-3</v>
      </c>
      <c r="O112" s="97">
        <f>L112/'סכום נכסי הקרן'!$C$42</f>
        <v>4.8927764090015194E-4</v>
      </c>
    </row>
    <row r="113" spans="2:15">
      <c r="B113" s="89" t="s">
        <v>1442</v>
      </c>
      <c r="C113" s="86" t="s">
        <v>1443</v>
      </c>
      <c r="D113" s="99" t="s">
        <v>134</v>
      </c>
      <c r="E113" s="99" t="s">
        <v>359</v>
      </c>
      <c r="F113" s="86" t="s">
        <v>1444</v>
      </c>
      <c r="G113" s="99" t="s">
        <v>681</v>
      </c>
      <c r="H113" s="99" t="s">
        <v>178</v>
      </c>
      <c r="I113" s="96">
        <v>656.94695599999989</v>
      </c>
      <c r="J113" s="98">
        <v>96.6</v>
      </c>
      <c r="K113" s="86"/>
      <c r="L113" s="96">
        <v>0.63461088999999993</v>
      </c>
      <c r="M113" s="97">
        <v>9.5826283406434104E-5</v>
      </c>
      <c r="N113" s="97">
        <f t="shared" si="2"/>
        <v>5.440094835407003E-7</v>
      </c>
      <c r="O113" s="97">
        <f>L113/'סכום נכסי הקרן'!$C$42</f>
        <v>9.3528108926116837E-8</v>
      </c>
    </row>
    <row r="114" spans="2:15">
      <c r="B114" s="89" t="s">
        <v>1445</v>
      </c>
      <c r="C114" s="86" t="s">
        <v>1446</v>
      </c>
      <c r="D114" s="99" t="s">
        <v>134</v>
      </c>
      <c r="E114" s="99" t="s">
        <v>359</v>
      </c>
      <c r="F114" s="86" t="s">
        <v>1447</v>
      </c>
      <c r="G114" s="99" t="s">
        <v>540</v>
      </c>
      <c r="H114" s="99" t="s">
        <v>178</v>
      </c>
      <c r="I114" s="96">
        <v>31715.659786999993</v>
      </c>
      <c r="J114" s="98">
        <v>603</v>
      </c>
      <c r="K114" s="86"/>
      <c r="L114" s="96">
        <v>191.24542851399994</v>
      </c>
      <c r="M114" s="97">
        <v>2.4163625511442605E-3</v>
      </c>
      <c r="N114" s="97">
        <f t="shared" si="2"/>
        <v>1.6394191848082066E-4</v>
      </c>
      <c r="O114" s="97">
        <f>L114/'סכום נכסי הקרן'!$C$42</f>
        <v>2.8185496895080511E-5</v>
      </c>
    </row>
    <row r="115" spans="2:15">
      <c r="B115" s="89" t="s">
        <v>1448</v>
      </c>
      <c r="C115" s="86" t="s">
        <v>1449</v>
      </c>
      <c r="D115" s="99" t="s">
        <v>134</v>
      </c>
      <c r="E115" s="99" t="s">
        <v>359</v>
      </c>
      <c r="F115" s="86" t="s">
        <v>1450</v>
      </c>
      <c r="G115" s="99" t="s">
        <v>540</v>
      </c>
      <c r="H115" s="99" t="s">
        <v>178</v>
      </c>
      <c r="I115" s="96">
        <v>69582.930798000001</v>
      </c>
      <c r="J115" s="98">
        <v>1541</v>
      </c>
      <c r="K115" s="86"/>
      <c r="L115" s="96">
        <v>1072.272963596</v>
      </c>
      <c r="M115" s="97">
        <v>2.7048246277320232E-3</v>
      </c>
      <c r="N115" s="97">
        <f t="shared" si="2"/>
        <v>9.191879155123168E-4</v>
      </c>
      <c r="O115" s="97">
        <f>L115/'סכום נכסי הקרן'!$C$42</f>
        <v>1.5803016323551715E-4</v>
      </c>
    </row>
    <row r="116" spans="2:15">
      <c r="B116" s="89" t="s">
        <v>1451</v>
      </c>
      <c r="C116" s="86" t="s">
        <v>1452</v>
      </c>
      <c r="D116" s="99" t="s">
        <v>134</v>
      </c>
      <c r="E116" s="99" t="s">
        <v>359</v>
      </c>
      <c r="F116" s="86" t="s">
        <v>1453</v>
      </c>
      <c r="G116" s="99" t="s">
        <v>171</v>
      </c>
      <c r="H116" s="99" t="s">
        <v>178</v>
      </c>
      <c r="I116" s="96">
        <v>534633.19246399996</v>
      </c>
      <c r="J116" s="98">
        <v>294.10000000000002</v>
      </c>
      <c r="K116" s="86"/>
      <c r="L116" s="96">
        <v>1572.3562192510001</v>
      </c>
      <c r="M116" s="97">
        <v>3.3823645519632461E-3</v>
      </c>
      <c r="N116" s="97">
        <f t="shared" si="2"/>
        <v>1.3478758531495494E-3</v>
      </c>
      <c r="O116" s="97">
        <f>L116/'סכום נכסי הקרן'!$C$42</f>
        <v>2.3173176833565651E-4</v>
      </c>
    </row>
    <row r="117" spans="2:15">
      <c r="B117" s="89" t="s">
        <v>1454</v>
      </c>
      <c r="C117" s="86" t="s">
        <v>1455</v>
      </c>
      <c r="D117" s="99" t="s">
        <v>134</v>
      </c>
      <c r="E117" s="99" t="s">
        <v>359</v>
      </c>
      <c r="F117" s="86" t="s">
        <v>1456</v>
      </c>
      <c r="G117" s="99" t="s">
        <v>205</v>
      </c>
      <c r="H117" s="99" t="s">
        <v>178</v>
      </c>
      <c r="I117" s="96">
        <v>30856.213505999996</v>
      </c>
      <c r="J117" s="98">
        <v>1425</v>
      </c>
      <c r="K117" s="86"/>
      <c r="L117" s="96">
        <v>439.70104245599993</v>
      </c>
      <c r="M117" s="97">
        <v>3.4885372909461343E-3</v>
      </c>
      <c r="N117" s="97">
        <f t="shared" si="2"/>
        <v>3.7692630364221465E-4</v>
      </c>
      <c r="O117" s="97">
        <f>L117/'סכום נכסי הקרן'!$C$42</f>
        <v>6.4802554828127663E-5</v>
      </c>
    </row>
    <row r="118" spans="2:15">
      <c r="B118" s="89" t="s">
        <v>1457</v>
      </c>
      <c r="C118" s="86" t="s">
        <v>1458</v>
      </c>
      <c r="D118" s="99" t="s">
        <v>134</v>
      </c>
      <c r="E118" s="99" t="s">
        <v>359</v>
      </c>
      <c r="F118" s="86" t="s">
        <v>1459</v>
      </c>
      <c r="G118" s="99" t="s">
        <v>201</v>
      </c>
      <c r="H118" s="99" t="s">
        <v>178</v>
      </c>
      <c r="I118" s="96">
        <v>16152.709275999998</v>
      </c>
      <c r="J118" s="98">
        <v>5280</v>
      </c>
      <c r="K118" s="86"/>
      <c r="L118" s="96">
        <v>852.8630495939999</v>
      </c>
      <c r="M118" s="97">
        <v>1.9584667687565999E-3</v>
      </c>
      <c r="N118" s="97">
        <f t="shared" si="2"/>
        <v>7.3110246680541308E-4</v>
      </c>
      <c r="O118" s="97">
        <f>L118/'סכום נכסי הקרן'!$C$42</f>
        <v>1.2569382192840689E-4</v>
      </c>
    </row>
    <row r="119" spans="2:15">
      <c r="B119" s="89" t="s">
        <v>1460</v>
      </c>
      <c r="C119" s="86" t="s">
        <v>1461</v>
      </c>
      <c r="D119" s="99" t="s">
        <v>134</v>
      </c>
      <c r="E119" s="99" t="s">
        <v>359</v>
      </c>
      <c r="F119" s="86" t="s">
        <v>1462</v>
      </c>
      <c r="G119" s="99" t="s">
        <v>540</v>
      </c>
      <c r="H119" s="99" t="s">
        <v>178</v>
      </c>
      <c r="I119" s="96">
        <v>355675.18714199995</v>
      </c>
      <c r="J119" s="98">
        <v>762.2</v>
      </c>
      <c r="K119" s="86"/>
      <c r="L119" s="96">
        <v>2710.9562762250002</v>
      </c>
      <c r="M119" s="97">
        <v>4.2227460178727574E-3</v>
      </c>
      <c r="N119" s="97">
        <f t="shared" si="2"/>
        <v>2.3239215509374299E-3</v>
      </c>
      <c r="O119" s="97">
        <f>L119/'סכום נכסי הקרן'!$C$42</f>
        <v>3.9953713037718582E-4</v>
      </c>
    </row>
    <row r="120" spans="2:15">
      <c r="B120" s="89" t="s">
        <v>1463</v>
      </c>
      <c r="C120" s="86" t="s">
        <v>1464</v>
      </c>
      <c r="D120" s="99" t="s">
        <v>134</v>
      </c>
      <c r="E120" s="99" t="s">
        <v>359</v>
      </c>
      <c r="F120" s="86" t="s">
        <v>1465</v>
      </c>
      <c r="G120" s="99" t="s">
        <v>540</v>
      </c>
      <c r="H120" s="99" t="s">
        <v>178</v>
      </c>
      <c r="I120" s="96">
        <v>84221.69754899999</v>
      </c>
      <c r="J120" s="98">
        <v>996</v>
      </c>
      <c r="K120" s="86"/>
      <c r="L120" s="96">
        <v>838.84810758999993</v>
      </c>
      <c r="M120" s="97">
        <v>5.0141409110109128E-3</v>
      </c>
      <c r="N120" s="97">
        <f t="shared" si="2"/>
        <v>7.1908839411679454E-4</v>
      </c>
      <c r="O120" s="97">
        <f>L120/'סכום נכסי הקרן'!$C$42</f>
        <v>1.2362831841594224E-4</v>
      </c>
    </row>
    <row r="121" spans="2:15">
      <c r="B121" s="89" t="s">
        <v>1466</v>
      </c>
      <c r="C121" s="86" t="s">
        <v>1467</v>
      </c>
      <c r="D121" s="99" t="s">
        <v>134</v>
      </c>
      <c r="E121" s="99" t="s">
        <v>359</v>
      </c>
      <c r="F121" s="86" t="s">
        <v>1468</v>
      </c>
      <c r="G121" s="99" t="s">
        <v>901</v>
      </c>
      <c r="H121" s="99" t="s">
        <v>178</v>
      </c>
      <c r="I121" s="96">
        <v>435305.13818200002</v>
      </c>
      <c r="J121" s="98">
        <v>15.5</v>
      </c>
      <c r="K121" s="86"/>
      <c r="L121" s="96">
        <v>67.472296632999985</v>
      </c>
      <c r="M121" s="97">
        <v>1.0571960608664571E-3</v>
      </c>
      <c r="N121" s="97">
        <f t="shared" si="2"/>
        <v>5.7839488453504572E-5</v>
      </c>
      <c r="O121" s="97">
        <f>L121/'סכום נכסי הקרן'!$C$42</f>
        <v>9.9439773385963948E-6</v>
      </c>
    </row>
    <row r="122" spans="2:15">
      <c r="B122" s="85"/>
      <c r="C122" s="86"/>
      <c r="D122" s="86"/>
      <c r="E122" s="86"/>
      <c r="F122" s="86"/>
      <c r="G122" s="86"/>
      <c r="H122" s="86"/>
      <c r="I122" s="96"/>
      <c r="J122" s="98"/>
      <c r="K122" s="86"/>
      <c r="L122" s="86"/>
      <c r="M122" s="86"/>
      <c r="N122" s="97"/>
      <c r="O122" s="86"/>
    </row>
    <row r="123" spans="2:15">
      <c r="B123" s="83" t="s">
        <v>247</v>
      </c>
      <c r="C123" s="84"/>
      <c r="D123" s="84"/>
      <c r="E123" s="84"/>
      <c r="F123" s="84"/>
      <c r="G123" s="84"/>
      <c r="H123" s="84"/>
      <c r="I123" s="93"/>
      <c r="J123" s="95"/>
      <c r="K123" s="93">
        <v>131.35964920799995</v>
      </c>
      <c r="L123" s="93">
        <v>338764.57601081894</v>
      </c>
      <c r="M123" s="84"/>
      <c r="N123" s="94">
        <f t="shared" ref="N123:N149" si="3">L123/$L$11</f>
        <v>0.29040021994821102</v>
      </c>
      <c r="O123" s="94">
        <f>L123/'סכום נכסי הקרן'!$C$42</f>
        <v>4.992667265046407E-2</v>
      </c>
    </row>
    <row r="124" spans="2:15">
      <c r="B124" s="104" t="s">
        <v>69</v>
      </c>
      <c r="C124" s="84"/>
      <c r="D124" s="84"/>
      <c r="E124" s="84"/>
      <c r="F124" s="84"/>
      <c r="G124" s="84"/>
      <c r="H124" s="84"/>
      <c r="I124" s="93"/>
      <c r="J124" s="95"/>
      <c r="K124" s="93">
        <v>50.570918017999986</v>
      </c>
      <c r="L124" s="93">
        <f>SUM(L125:L150)</f>
        <v>107068.900521309</v>
      </c>
      <c r="M124" s="84"/>
      <c r="N124" s="94">
        <f t="shared" si="3"/>
        <v>9.178300939000264E-2</v>
      </c>
      <c r="O124" s="94">
        <f>L124/'סכום נכסי הקרן'!$C$42</f>
        <v>1.5779672155573247E-2</v>
      </c>
    </row>
    <row r="125" spans="2:15">
      <c r="B125" s="89" t="s">
        <v>1469</v>
      </c>
      <c r="C125" s="86" t="s">
        <v>1470</v>
      </c>
      <c r="D125" s="99" t="s">
        <v>1471</v>
      </c>
      <c r="E125" s="99" t="s">
        <v>949</v>
      </c>
      <c r="F125" s="86" t="s">
        <v>1260</v>
      </c>
      <c r="G125" s="99" t="s">
        <v>206</v>
      </c>
      <c r="H125" s="99" t="s">
        <v>177</v>
      </c>
      <c r="I125" s="96">
        <v>86577.088113999984</v>
      </c>
      <c r="J125" s="98">
        <v>806</v>
      </c>
      <c r="K125" s="86"/>
      <c r="L125" s="96">
        <v>2429.7790517029998</v>
      </c>
      <c r="M125" s="97">
        <v>2.5233072955091278E-3</v>
      </c>
      <c r="N125" s="97">
        <f t="shared" si="3"/>
        <v>2.0828871169149992E-3</v>
      </c>
      <c r="O125" s="97">
        <f>L125/'סכום נכסי הקרן'!$C$42</f>
        <v>3.5809760499709527E-4</v>
      </c>
    </row>
    <row r="126" spans="2:15">
      <c r="B126" s="89" t="s">
        <v>1472</v>
      </c>
      <c r="C126" s="86" t="s">
        <v>1473</v>
      </c>
      <c r="D126" s="99" t="s">
        <v>1471</v>
      </c>
      <c r="E126" s="99" t="s">
        <v>949</v>
      </c>
      <c r="F126" s="86" t="s">
        <v>1474</v>
      </c>
      <c r="G126" s="99" t="s">
        <v>1056</v>
      </c>
      <c r="H126" s="99" t="s">
        <v>177</v>
      </c>
      <c r="I126" s="96">
        <v>28398.112086999998</v>
      </c>
      <c r="J126" s="98">
        <v>1661</v>
      </c>
      <c r="K126" s="86"/>
      <c r="L126" s="96">
        <v>1642.4337786309998</v>
      </c>
      <c r="M126" s="97">
        <v>8.25642440115865E-4</v>
      </c>
      <c r="N126" s="97">
        <f t="shared" si="3"/>
        <v>1.4079486591584509E-3</v>
      </c>
      <c r="O126" s="97">
        <f>L126/'סכום נכסי הקרן'!$C$42</f>
        <v>2.4205970583286685E-4</v>
      </c>
    </row>
    <row r="127" spans="2:15">
      <c r="B127" s="89" t="s">
        <v>1475</v>
      </c>
      <c r="C127" s="86" t="s">
        <v>1476</v>
      </c>
      <c r="D127" s="99" t="s">
        <v>1471</v>
      </c>
      <c r="E127" s="99" t="s">
        <v>949</v>
      </c>
      <c r="F127" s="86" t="s">
        <v>1340</v>
      </c>
      <c r="G127" s="99" t="s">
        <v>1213</v>
      </c>
      <c r="H127" s="99" t="s">
        <v>177</v>
      </c>
      <c r="I127" s="96">
        <v>34045.31894099999</v>
      </c>
      <c r="J127" s="98">
        <v>938</v>
      </c>
      <c r="K127" s="86"/>
      <c r="L127" s="96">
        <v>1111.9596093999996</v>
      </c>
      <c r="M127" s="97">
        <v>8.8376917730647361E-4</v>
      </c>
      <c r="N127" s="97">
        <f t="shared" si="3"/>
        <v>9.5320862336259742E-4</v>
      </c>
      <c r="O127" s="97">
        <f>L127/'סכום נכסי הקרן'!$C$42</f>
        <v>1.6387912831027136E-4</v>
      </c>
    </row>
    <row r="128" spans="2:15">
      <c r="B128" s="89" t="s">
        <v>1477</v>
      </c>
      <c r="C128" s="86" t="s">
        <v>1478</v>
      </c>
      <c r="D128" s="99" t="s">
        <v>1471</v>
      </c>
      <c r="E128" s="99" t="s">
        <v>949</v>
      </c>
      <c r="F128" s="86" t="s">
        <v>1479</v>
      </c>
      <c r="G128" s="99" t="s">
        <v>1096</v>
      </c>
      <c r="H128" s="99" t="s">
        <v>177</v>
      </c>
      <c r="I128" s="96">
        <v>14290.125474999999</v>
      </c>
      <c r="J128" s="98">
        <v>10950</v>
      </c>
      <c r="K128" s="86"/>
      <c r="L128" s="96">
        <v>5448.5247508869988</v>
      </c>
      <c r="M128" s="97">
        <v>9.3866077621585577E-5</v>
      </c>
      <c r="N128" s="97">
        <f t="shared" si="3"/>
        <v>4.6706559602038341E-3</v>
      </c>
      <c r="O128" s="97">
        <f>L128/'סכום נכסי הקרן'!$C$42</f>
        <v>8.0299633116538997E-4</v>
      </c>
    </row>
    <row r="129" spans="2:15">
      <c r="B129" s="89" t="s">
        <v>1480</v>
      </c>
      <c r="C129" s="86" t="s">
        <v>1481</v>
      </c>
      <c r="D129" s="99" t="s">
        <v>1471</v>
      </c>
      <c r="E129" s="99" t="s">
        <v>949</v>
      </c>
      <c r="F129" s="86" t="s">
        <v>1482</v>
      </c>
      <c r="G129" s="99" t="s">
        <v>1096</v>
      </c>
      <c r="H129" s="99" t="s">
        <v>177</v>
      </c>
      <c r="I129" s="96">
        <v>9192.8577059999989</v>
      </c>
      <c r="J129" s="98">
        <v>9982</v>
      </c>
      <c r="K129" s="86"/>
      <c r="L129" s="96">
        <v>3195.1913377329993</v>
      </c>
      <c r="M129" s="97">
        <v>2.4358001730072861E-4</v>
      </c>
      <c r="N129" s="97">
        <f t="shared" si="3"/>
        <v>2.7390238914019398E-3</v>
      </c>
      <c r="O129" s="97">
        <f>L129/'סכום נכסי הקרן'!$C$42</f>
        <v>4.709030497022781E-4</v>
      </c>
    </row>
    <row r="130" spans="2:15">
      <c r="B130" s="89" t="s">
        <v>1483</v>
      </c>
      <c r="C130" s="86" t="s">
        <v>1484</v>
      </c>
      <c r="D130" s="99" t="s">
        <v>137</v>
      </c>
      <c r="E130" s="99" t="s">
        <v>949</v>
      </c>
      <c r="F130" s="86" t="s">
        <v>1194</v>
      </c>
      <c r="G130" s="99" t="s">
        <v>160</v>
      </c>
      <c r="H130" s="99" t="s">
        <v>180</v>
      </c>
      <c r="I130" s="96">
        <v>142544.83820500001</v>
      </c>
      <c r="J130" s="98">
        <v>937</v>
      </c>
      <c r="K130" s="86"/>
      <c r="L130" s="96">
        <v>5716.5611732219995</v>
      </c>
      <c r="M130" s="97">
        <v>8.0637977494949897E-4</v>
      </c>
      <c r="N130" s="97">
        <f t="shared" si="3"/>
        <v>4.9004256631545043E-3</v>
      </c>
      <c r="O130" s="97">
        <f>L130/'סכום נכסי הקרן'!$C$42</f>
        <v>8.4249918259662621E-4</v>
      </c>
    </row>
    <row r="131" spans="2:15">
      <c r="B131" s="89" t="s">
        <v>1485</v>
      </c>
      <c r="C131" s="86" t="s">
        <v>1486</v>
      </c>
      <c r="D131" s="99" t="s">
        <v>1487</v>
      </c>
      <c r="E131" s="99" t="s">
        <v>949</v>
      </c>
      <c r="F131" s="131">
        <v>514440874</v>
      </c>
      <c r="G131" s="99" t="s">
        <v>1488</v>
      </c>
      <c r="H131" s="99" t="s">
        <v>177</v>
      </c>
      <c r="I131" s="96">
        <v>2577.4367399999996</v>
      </c>
      <c r="J131" s="98">
        <v>1870</v>
      </c>
      <c r="K131" s="86"/>
      <c r="L131" s="96">
        <v>167.82566942599999</v>
      </c>
      <c r="M131" s="97">
        <v>8.1090543723316734E-5</v>
      </c>
      <c r="N131" s="97">
        <f t="shared" si="3"/>
        <v>1.4386572494731468E-4</v>
      </c>
      <c r="O131" s="97">
        <f>L131/'סכום נכסי הקרן'!$C$42</f>
        <v>2.4733923949324925E-5</v>
      </c>
    </row>
    <row r="132" spans="2:15">
      <c r="B132" s="89" t="s">
        <v>1489</v>
      </c>
      <c r="C132" s="86" t="s">
        <v>1490</v>
      </c>
      <c r="D132" s="99" t="s">
        <v>1487</v>
      </c>
      <c r="E132" s="99" t="s">
        <v>949</v>
      </c>
      <c r="F132" s="86">
        <v>1760</v>
      </c>
      <c r="G132" s="99" t="s">
        <v>1056</v>
      </c>
      <c r="H132" s="99" t="s">
        <v>177</v>
      </c>
      <c r="I132" s="96">
        <v>14304.773906999999</v>
      </c>
      <c r="J132" s="98">
        <v>12269</v>
      </c>
      <c r="K132" s="96">
        <v>37.356917057999993</v>
      </c>
      <c r="L132" s="96">
        <v>6148.4504555409985</v>
      </c>
      <c r="M132" s="97">
        <v>1.3397125738681003E-4</v>
      </c>
      <c r="N132" s="97">
        <f t="shared" si="3"/>
        <v>5.2706554671547515E-3</v>
      </c>
      <c r="O132" s="97">
        <f>L132/'סכום נכסי הקרן'!$C$42</f>
        <v>9.0615045060552185E-4</v>
      </c>
    </row>
    <row r="133" spans="2:15">
      <c r="B133" s="89" t="s">
        <v>1491</v>
      </c>
      <c r="C133" s="86" t="s">
        <v>1492</v>
      </c>
      <c r="D133" s="99" t="s">
        <v>1471</v>
      </c>
      <c r="E133" s="99" t="s">
        <v>949</v>
      </c>
      <c r="F133" s="86" t="s">
        <v>1493</v>
      </c>
      <c r="G133" s="99" t="s">
        <v>1017</v>
      </c>
      <c r="H133" s="99" t="s">
        <v>177</v>
      </c>
      <c r="I133" s="96">
        <v>15812.273698999998</v>
      </c>
      <c r="J133" s="98">
        <v>2479</v>
      </c>
      <c r="K133" s="96">
        <v>13.214000959999998</v>
      </c>
      <c r="L133" s="96">
        <v>1378.1101758280001</v>
      </c>
      <c r="M133" s="97">
        <v>6.7356691764253434E-4</v>
      </c>
      <c r="N133" s="97">
        <f t="shared" si="3"/>
        <v>1.1813617081395723E-3</v>
      </c>
      <c r="O133" s="97">
        <f>L133/'סכום נכסי הקרן'!$C$42</f>
        <v>2.031040448061508E-4</v>
      </c>
    </row>
    <row r="134" spans="2:15">
      <c r="B134" s="89" t="s">
        <v>1494</v>
      </c>
      <c r="C134" s="86" t="s">
        <v>1495</v>
      </c>
      <c r="D134" s="99" t="s">
        <v>1471</v>
      </c>
      <c r="E134" s="99" t="s">
        <v>949</v>
      </c>
      <c r="F134" s="86" t="s">
        <v>1336</v>
      </c>
      <c r="G134" s="99" t="s">
        <v>1337</v>
      </c>
      <c r="H134" s="99" t="s">
        <v>177</v>
      </c>
      <c r="I134" s="96">
        <v>19832.258824999997</v>
      </c>
      <c r="J134" s="98">
        <v>513</v>
      </c>
      <c r="K134" s="86"/>
      <c r="L134" s="96">
        <v>354.25689673099993</v>
      </c>
      <c r="M134" s="97">
        <v>4.9251246109551243E-4</v>
      </c>
      <c r="N134" s="97">
        <f t="shared" si="3"/>
        <v>3.0368075062714808E-4</v>
      </c>
      <c r="O134" s="97">
        <f>L134/'סכום נכסי הקרן'!$C$42</f>
        <v>5.2209910273183444E-5</v>
      </c>
    </row>
    <row r="135" spans="2:15">
      <c r="B135" s="89" t="s">
        <v>1496</v>
      </c>
      <c r="C135" s="86" t="s">
        <v>1497</v>
      </c>
      <c r="D135" s="99" t="s">
        <v>1471</v>
      </c>
      <c r="E135" s="99" t="s">
        <v>949</v>
      </c>
      <c r="F135" s="86" t="s">
        <v>1498</v>
      </c>
      <c r="G135" s="99" t="s">
        <v>30</v>
      </c>
      <c r="H135" s="99" t="s">
        <v>177</v>
      </c>
      <c r="I135" s="96">
        <v>69377.938662999979</v>
      </c>
      <c r="J135" s="98">
        <v>3078</v>
      </c>
      <c r="K135" s="86"/>
      <c r="L135" s="96">
        <v>7435.6471790579999</v>
      </c>
      <c r="M135" s="97">
        <v>1.7183357610191055E-3</v>
      </c>
      <c r="N135" s="97">
        <f t="shared" si="3"/>
        <v>6.3740831514413629E-3</v>
      </c>
      <c r="O135" s="97">
        <f>L135/'סכום נכסי הקרן'!$C$42</f>
        <v>1.0958557917263444E-3</v>
      </c>
    </row>
    <row r="136" spans="2:15">
      <c r="B136" s="89" t="s">
        <v>1499</v>
      </c>
      <c r="C136" s="86" t="s">
        <v>1500</v>
      </c>
      <c r="D136" s="99" t="s">
        <v>1471</v>
      </c>
      <c r="E136" s="99" t="s">
        <v>949</v>
      </c>
      <c r="F136" s="86" t="s">
        <v>1501</v>
      </c>
      <c r="G136" s="99" t="s">
        <v>988</v>
      </c>
      <c r="H136" s="99" t="s">
        <v>177</v>
      </c>
      <c r="I136" s="96">
        <v>82010.256825999983</v>
      </c>
      <c r="J136" s="98">
        <v>320</v>
      </c>
      <c r="K136" s="86"/>
      <c r="L136" s="96">
        <v>913.79108571199981</v>
      </c>
      <c r="M136" s="97">
        <v>3.0174304658856098E-3</v>
      </c>
      <c r="N136" s="97">
        <f t="shared" si="3"/>
        <v>7.8333199829312868E-4</v>
      </c>
      <c r="O136" s="97">
        <f>L136/'סכום נכסי הקרן'!$C$42</f>
        <v>1.3467331485626807E-4</v>
      </c>
    </row>
    <row r="137" spans="2:15">
      <c r="B137" s="89" t="s">
        <v>1502</v>
      </c>
      <c r="C137" s="86" t="s">
        <v>1503</v>
      </c>
      <c r="D137" s="99" t="s">
        <v>1471</v>
      </c>
      <c r="E137" s="99" t="s">
        <v>949</v>
      </c>
      <c r="F137" s="86" t="s">
        <v>1504</v>
      </c>
      <c r="G137" s="99" t="s">
        <v>1213</v>
      </c>
      <c r="H137" s="99" t="s">
        <v>177</v>
      </c>
      <c r="I137" s="96">
        <v>8152.2605799999983</v>
      </c>
      <c r="J137" s="98">
        <v>10959</v>
      </c>
      <c r="K137" s="86"/>
      <c r="L137" s="96">
        <v>3110.840516618</v>
      </c>
      <c r="M137" s="97">
        <v>1.487658500731232E-4</v>
      </c>
      <c r="N137" s="97">
        <f t="shared" si="3"/>
        <v>2.6667155724712567E-3</v>
      </c>
      <c r="O137" s="97">
        <f>L137/'סכום נכסי הקרן'!$C$42</f>
        <v>4.5847153787421756E-4</v>
      </c>
    </row>
    <row r="138" spans="2:15">
      <c r="B138" s="89" t="s">
        <v>1505</v>
      </c>
      <c r="C138" s="86" t="s">
        <v>1506</v>
      </c>
      <c r="D138" s="99" t="s">
        <v>1471</v>
      </c>
      <c r="E138" s="99" t="s">
        <v>949</v>
      </c>
      <c r="F138" s="86" t="s">
        <v>1228</v>
      </c>
      <c r="G138" s="99" t="s">
        <v>206</v>
      </c>
      <c r="H138" s="99" t="s">
        <v>177</v>
      </c>
      <c r="I138" s="96">
        <v>47251.71818199999</v>
      </c>
      <c r="J138" s="98">
        <v>14380</v>
      </c>
      <c r="K138" s="86"/>
      <c r="L138" s="96">
        <v>23659.483413386995</v>
      </c>
      <c r="M138" s="97">
        <v>7.6048370641226826E-4</v>
      </c>
      <c r="N138" s="97">
        <f t="shared" si="3"/>
        <v>2.0281693168795807E-2</v>
      </c>
      <c r="O138" s="97">
        <f>L138/'סכום נכסי הקרן'!$C$42</f>
        <v>3.4869031979941501E-3</v>
      </c>
    </row>
    <row r="139" spans="2:15">
      <c r="B139" s="89" t="s">
        <v>1507</v>
      </c>
      <c r="C139" s="86" t="s">
        <v>1508</v>
      </c>
      <c r="D139" s="99" t="s">
        <v>1471</v>
      </c>
      <c r="E139" s="99" t="s">
        <v>949</v>
      </c>
      <c r="F139" s="86" t="s">
        <v>1317</v>
      </c>
      <c r="G139" s="99" t="s">
        <v>1213</v>
      </c>
      <c r="H139" s="99" t="s">
        <v>177</v>
      </c>
      <c r="I139" s="96">
        <v>37945.109600999996</v>
      </c>
      <c r="J139" s="98">
        <v>3177</v>
      </c>
      <c r="K139" s="86"/>
      <c r="L139" s="96">
        <v>4197.6071716420001</v>
      </c>
      <c r="M139" s="97">
        <v>1.3684908639027594E-3</v>
      </c>
      <c r="N139" s="97">
        <f t="shared" si="3"/>
        <v>3.5983279605424114E-3</v>
      </c>
      <c r="O139" s="97">
        <f>L139/'סכום נכסי הקרן'!$C$42</f>
        <v>6.1863776207556455E-4</v>
      </c>
    </row>
    <row r="140" spans="2:15">
      <c r="B140" s="89" t="s">
        <v>1511</v>
      </c>
      <c r="C140" s="86" t="s">
        <v>1512</v>
      </c>
      <c r="D140" s="99" t="s">
        <v>1471</v>
      </c>
      <c r="E140" s="99" t="s">
        <v>949</v>
      </c>
      <c r="F140" s="86" t="s">
        <v>890</v>
      </c>
      <c r="G140" s="99" t="s">
        <v>205</v>
      </c>
      <c r="H140" s="99" t="s">
        <v>177</v>
      </c>
      <c r="I140" s="96">
        <v>3176.9914829999993</v>
      </c>
      <c r="J140" s="98">
        <v>471</v>
      </c>
      <c r="K140" s="86"/>
      <c r="L140" s="96">
        <v>52.103359235999982</v>
      </c>
      <c r="M140" s="97">
        <v>1.9375634767195539E-5</v>
      </c>
      <c r="N140" s="97">
        <f t="shared" si="3"/>
        <v>4.4664726047660373E-5</v>
      </c>
      <c r="O140" s="97">
        <f>L140/'סכום נכסי הקרן'!$C$42</f>
        <v>7.6789237859457509E-6</v>
      </c>
    </row>
    <row r="141" spans="2:15">
      <c r="B141" s="89" t="s">
        <v>1517</v>
      </c>
      <c r="C141" s="86" t="s">
        <v>1518</v>
      </c>
      <c r="D141" s="99" t="s">
        <v>1471</v>
      </c>
      <c r="E141" s="99" t="s">
        <v>949</v>
      </c>
      <c r="F141" s="86" t="s">
        <v>1346</v>
      </c>
      <c r="G141" s="99" t="s">
        <v>1337</v>
      </c>
      <c r="H141" s="99" t="s">
        <v>177</v>
      </c>
      <c r="I141" s="96">
        <v>16749.644484</v>
      </c>
      <c r="J141" s="98">
        <v>704</v>
      </c>
      <c r="K141" s="86"/>
      <c r="L141" s="96">
        <v>410.58872522599995</v>
      </c>
      <c r="M141" s="97">
        <v>5.9042711854417256E-4</v>
      </c>
      <c r="N141" s="97">
        <f t="shared" si="3"/>
        <v>3.5197026063928837E-4</v>
      </c>
      <c r="O141" s="97">
        <f>L141/'סכום נכסי הקרן'!$C$42</f>
        <v>6.0512020234592545E-5</v>
      </c>
    </row>
    <row r="142" spans="2:15">
      <c r="B142" s="89" t="s">
        <v>1519</v>
      </c>
      <c r="C142" s="86" t="s">
        <v>1520</v>
      </c>
      <c r="D142" s="99" t="s">
        <v>1471</v>
      </c>
      <c r="E142" s="99" t="s">
        <v>949</v>
      </c>
      <c r="F142" s="86">
        <v>512544693</v>
      </c>
      <c r="G142" s="99" t="s">
        <v>1063</v>
      </c>
      <c r="H142" s="99" t="s">
        <v>177</v>
      </c>
      <c r="I142" s="96">
        <v>37587.61912499999</v>
      </c>
      <c r="J142" s="98">
        <v>899</v>
      </c>
      <c r="K142" s="86"/>
      <c r="L142" s="96">
        <v>1176.6120072409997</v>
      </c>
      <c r="M142" s="97">
        <v>1.8607761717741331E-3</v>
      </c>
      <c r="N142" s="97">
        <f t="shared" si="3"/>
        <v>1.0086308011306945E-3</v>
      </c>
      <c r="O142" s="97">
        <f>L142/'סכום נכסי הקרן'!$C$42</f>
        <v>1.7340751271541086E-4</v>
      </c>
    </row>
    <row r="143" spans="2:15">
      <c r="B143" s="89" t="s">
        <v>1521</v>
      </c>
      <c r="C143" s="86" t="s">
        <v>1522</v>
      </c>
      <c r="D143" s="99" t="s">
        <v>1471</v>
      </c>
      <c r="E143" s="99" t="s">
        <v>949</v>
      </c>
      <c r="F143" s="86" t="s">
        <v>1523</v>
      </c>
      <c r="G143" s="99" t="s">
        <v>1044</v>
      </c>
      <c r="H143" s="99" t="s">
        <v>177</v>
      </c>
      <c r="I143" s="96">
        <v>50199.060051</v>
      </c>
      <c r="J143" s="98">
        <v>8372</v>
      </c>
      <c r="K143" s="86"/>
      <c r="L143" s="96">
        <v>14633.6806008</v>
      </c>
      <c r="M143" s="97">
        <v>1.0464449099497491E-3</v>
      </c>
      <c r="N143" s="97">
        <f t="shared" si="3"/>
        <v>1.2544475916479742E-2</v>
      </c>
      <c r="O143" s="97">
        <f>L143/'סכום נכסי הקרן'!$C$42</f>
        <v>2.1566923839293484E-3</v>
      </c>
    </row>
    <row r="144" spans="2:15">
      <c r="B144" s="89" t="s">
        <v>1524</v>
      </c>
      <c r="C144" s="86" t="s">
        <v>1525</v>
      </c>
      <c r="D144" s="99" t="s">
        <v>1471</v>
      </c>
      <c r="E144" s="99" t="s">
        <v>949</v>
      </c>
      <c r="F144" s="86" t="s">
        <v>1216</v>
      </c>
      <c r="G144" s="99" t="s">
        <v>1217</v>
      </c>
      <c r="H144" s="99" t="s">
        <v>177</v>
      </c>
      <c r="I144" s="96">
        <v>185266.152871</v>
      </c>
      <c r="J144" s="98">
        <v>688</v>
      </c>
      <c r="K144" s="86"/>
      <c r="L144" s="96">
        <v>4438.2656008529993</v>
      </c>
      <c r="M144" s="97">
        <v>1.6972012807080959E-4</v>
      </c>
      <c r="N144" s="97">
        <f t="shared" si="3"/>
        <v>3.8046283405828358E-3</v>
      </c>
      <c r="O144" s="97">
        <f>L144/'סכום נכסי הקרן'!$C$42</f>
        <v>6.5410568129333044E-4</v>
      </c>
    </row>
    <row r="145" spans="2:15">
      <c r="B145" s="89" t="s">
        <v>1526</v>
      </c>
      <c r="C145" s="86" t="s">
        <v>1527</v>
      </c>
      <c r="D145" s="99" t="s">
        <v>1471</v>
      </c>
      <c r="E145" s="99" t="s">
        <v>949</v>
      </c>
      <c r="F145" s="86" t="s">
        <v>1212</v>
      </c>
      <c r="G145" s="99" t="s">
        <v>1213</v>
      </c>
      <c r="H145" s="99" t="s">
        <v>177</v>
      </c>
      <c r="I145" s="96">
        <v>49318.39287399999</v>
      </c>
      <c r="J145" s="98">
        <v>1924</v>
      </c>
      <c r="K145" s="86"/>
      <c r="L145" s="96">
        <v>3304.0206301469993</v>
      </c>
      <c r="M145" s="97">
        <v>4.6338144455566974E-4</v>
      </c>
      <c r="N145" s="97">
        <f t="shared" si="3"/>
        <v>2.8323159670551644E-3</v>
      </c>
      <c r="O145" s="97">
        <f>L145/'סכום נכסי הקרן'!$C$42</f>
        <v>4.8694216607364835E-4</v>
      </c>
    </row>
    <row r="146" spans="2:15">
      <c r="B146" s="89" t="s">
        <v>1528</v>
      </c>
      <c r="C146" s="86" t="s">
        <v>1529</v>
      </c>
      <c r="D146" s="99" t="s">
        <v>1487</v>
      </c>
      <c r="E146" s="99" t="s">
        <v>949</v>
      </c>
      <c r="F146" s="86" t="s">
        <v>1530</v>
      </c>
      <c r="G146" s="99" t="s">
        <v>1096</v>
      </c>
      <c r="H146" s="99" t="s">
        <v>177</v>
      </c>
      <c r="I146" s="96">
        <v>23669.460728999995</v>
      </c>
      <c r="J146" s="98">
        <v>1646</v>
      </c>
      <c r="K146" s="86"/>
      <c r="L146" s="96">
        <v>1356.584844773</v>
      </c>
      <c r="M146" s="97">
        <v>6.9534785029651063E-4</v>
      </c>
      <c r="N146" s="97">
        <f t="shared" si="3"/>
        <v>1.1629094810902173E-3</v>
      </c>
      <c r="O146" s="97">
        <f>L146/'סכום נכסי הקרן'!$C$42</f>
        <v>1.9993167014428079E-4</v>
      </c>
    </row>
    <row r="147" spans="2:15">
      <c r="B147" s="89" t="s">
        <v>1531</v>
      </c>
      <c r="C147" s="86" t="s">
        <v>1532</v>
      </c>
      <c r="D147" s="99" t="s">
        <v>1471</v>
      </c>
      <c r="E147" s="99" t="s">
        <v>949</v>
      </c>
      <c r="F147" s="86" t="s">
        <v>1533</v>
      </c>
      <c r="G147" s="99" t="s">
        <v>1063</v>
      </c>
      <c r="H147" s="99" t="s">
        <v>177</v>
      </c>
      <c r="I147" s="96">
        <v>33218.949764999998</v>
      </c>
      <c r="J147" s="98">
        <v>2383</v>
      </c>
      <c r="K147" s="86"/>
      <c r="L147" s="96">
        <v>2756.3775688539995</v>
      </c>
      <c r="M147" s="97">
        <v>1.5895897702309805E-3</v>
      </c>
      <c r="N147" s="97">
        <f t="shared" si="3"/>
        <v>2.3628581880708595E-3</v>
      </c>
      <c r="O147" s="97">
        <f>L147/'סכום נכסי הקרן'!$C$42</f>
        <v>4.0623126007384148E-4</v>
      </c>
    </row>
    <row r="148" spans="2:15">
      <c r="B148" s="89" t="s">
        <v>1534</v>
      </c>
      <c r="C148" s="86" t="s">
        <v>1535</v>
      </c>
      <c r="D148" s="99" t="s">
        <v>1471</v>
      </c>
      <c r="E148" s="99" t="s">
        <v>949</v>
      </c>
      <c r="F148" s="86" t="s">
        <v>1536</v>
      </c>
      <c r="G148" s="99" t="s">
        <v>1096</v>
      </c>
      <c r="H148" s="99" t="s">
        <v>177</v>
      </c>
      <c r="I148" s="96">
        <v>50861.418335999995</v>
      </c>
      <c r="J148" s="98">
        <v>4278</v>
      </c>
      <c r="K148" s="86"/>
      <c r="L148" s="96">
        <v>7576.3148408739999</v>
      </c>
      <c r="M148" s="97">
        <v>7.6172370445770708E-4</v>
      </c>
      <c r="N148" s="97">
        <f t="shared" si="3"/>
        <v>6.494668132350531E-3</v>
      </c>
      <c r="O148" s="97">
        <f>L148/'סכום נכסי הקרן'!$C$42</f>
        <v>1.1165872046346684E-3</v>
      </c>
    </row>
    <row r="149" spans="2:15">
      <c r="B149" s="89" t="s">
        <v>1537</v>
      </c>
      <c r="C149" s="86" t="s">
        <v>1538</v>
      </c>
      <c r="D149" s="99" t="s">
        <v>1471</v>
      </c>
      <c r="E149" s="99" t="s">
        <v>949</v>
      </c>
      <c r="F149" s="86" t="s">
        <v>1539</v>
      </c>
      <c r="G149" s="99" t="s">
        <v>1096</v>
      </c>
      <c r="H149" s="99" t="s">
        <v>177</v>
      </c>
      <c r="I149" s="96">
        <v>10956.984282999998</v>
      </c>
      <c r="J149" s="98">
        <v>11674</v>
      </c>
      <c r="K149" s="86"/>
      <c r="L149" s="96">
        <v>4453.8900777859999</v>
      </c>
      <c r="M149" s="97">
        <v>2.142046294853789E-4</v>
      </c>
      <c r="N149" s="97">
        <f t="shared" si="3"/>
        <v>3.8180221599465646E-3</v>
      </c>
      <c r="O149" s="97">
        <f>L149/'סכום נכסי הקרן'!$C$42</f>
        <v>6.5640839592292534E-4</v>
      </c>
    </row>
    <row r="150" spans="2:15">
      <c r="B150" s="85"/>
      <c r="C150" s="86"/>
      <c r="D150" s="86"/>
      <c r="E150" s="86"/>
      <c r="F150" s="86"/>
      <c r="G150" s="86"/>
      <c r="H150" s="86"/>
      <c r="I150" s="96"/>
      <c r="J150" s="98"/>
      <c r="K150" s="86"/>
      <c r="L150" s="86"/>
      <c r="M150" s="86"/>
      <c r="N150" s="97"/>
      <c r="O150" s="86"/>
    </row>
    <row r="151" spans="2:15">
      <c r="B151" s="104" t="s">
        <v>68</v>
      </c>
      <c r="C151" s="84"/>
      <c r="D151" s="84"/>
      <c r="E151" s="84"/>
      <c r="F151" s="84"/>
      <c r="G151" s="84"/>
      <c r="H151" s="84"/>
      <c r="I151" s="93"/>
      <c r="J151" s="95"/>
      <c r="K151" s="93">
        <v>80.788731189999979</v>
      </c>
      <c r="L151" s="93">
        <f>SUM(L152:L217)</f>
        <v>231695.67548951003</v>
      </c>
      <c r="M151" s="84"/>
      <c r="N151" s="94">
        <f t="shared" ref="N151:N217" si="4">L151/$L$11</f>
        <v>0.19861721055820847</v>
      </c>
      <c r="O151" s="94">
        <f>L151/'סכום נכסי הקרן'!$C$42</f>
        <v>3.414700049489084E-2</v>
      </c>
    </row>
    <row r="152" spans="2:15">
      <c r="B152" s="89" t="s">
        <v>1540</v>
      </c>
      <c r="C152" s="86" t="s">
        <v>1541</v>
      </c>
      <c r="D152" s="99" t="s">
        <v>30</v>
      </c>
      <c r="E152" s="99" t="s">
        <v>949</v>
      </c>
      <c r="F152" s="86"/>
      <c r="G152" s="99" t="s">
        <v>1108</v>
      </c>
      <c r="H152" s="99" t="s">
        <v>179</v>
      </c>
      <c r="I152" s="96">
        <v>5615.8270809999995</v>
      </c>
      <c r="J152" s="98">
        <v>28495</v>
      </c>
      <c r="K152" s="86"/>
      <c r="L152" s="96">
        <v>6088.8748714279991</v>
      </c>
      <c r="M152" s="97">
        <v>2.8020826027494604E-5</v>
      </c>
      <c r="N152" s="97">
        <f t="shared" si="4"/>
        <v>5.2195853023409263E-3</v>
      </c>
      <c r="O152" s="97">
        <f>L152/'סכום נכסי הקרן'!$C$42</f>
        <v>8.9737028025537607E-4</v>
      </c>
    </row>
    <row r="153" spans="2:15">
      <c r="B153" s="89" t="s">
        <v>1542</v>
      </c>
      <c r="C153" s="86" t="s">
        <v>1543</v>
      </c>
      <c r="D153" s="99" t="s">
        <v>30</v>
      </c>
      <c r="E153" s="99" t="s">
        <v>949</v>
      </c>
      <c r="F153" s="86"/>
      <c r="G153" s="99" t="s">
        <v>998</v>
      </c>
      <c r="H153" s="99" t="s">
        <v>179</v>
      </c>
      <c r="I153" s="96">
        <v>12543.598511999999</v>
      </c>
      <c r="J153" s="98">
        <v>11920</v>
      </c>
      <c r="K153" s="86"/>
      <c r="L153" s="96">
        <v>5689.224367122999</v>
      </c>
      <c r="M153" s="97">
        <v>1.6120873117006746E-5</v>
      </c>
      <c r="N153" s="97">
        <f t="shared" si="4"/>
        <v>4.8769916471268727E-3</v>
      </c>
      <c r="O153" s="97">
        <f>L153/'סכום נכסי הקרן'!$C$42</f>
        <v>8.3847032047212118E-4</v>
      </c>
    </row>
    <row r="154" spans="2:15">
      <c r="B154" s="89" t="s">
        <v>1544</v>
      </c>
      <c r="C154" s="86" t="s">
        <v>1545</v>
      </c>
      <c r="D154" s="99" t="s">
        <v>1487</v>
      </c>
      <c r="E154" s="99" t="s">
        <v>949</v>
      </c>
      <c r="F154" s="86"/>
      <c r="G154" s="99" t="s">
        <v>1139</v>
      </c>
      <c r="H154" s="99" t="s">
        <v>177</v>
      </c>
      <c r="I154" s="96">
        <v>3988.0837859999992</v>
      </c>
      <c r="J154" s="98">
        <v>15404</v>
      </c>
      <c r="K154" s="96">
        <v>13.886507662999998</v>
      </c>
      <c r="L154" s="96">
        <v>2152.9641605809998</v>
      </c>
      <c r="M154" s="97">
        <v>3.5162857576728156E-5</v>
      </c>
      <c r="N154" s="97">
        <f t="shared" si="4"/>
        <v>1.845592219634471E-3</v>
      </c>
      <c r="O154" s="97">
        <f>L154/'סכום נכסי הקרן'!$C$42</f>
        <v>3.1730099451152734E-4</v>
      </c>
    </row>
    <row r="155" spans="2:15">
      <c r="B155" s="89" t="s">
        <v>1546</v>
      </c>
      <c r="C155" s="86" t="s">
        <v>1547</v>
      </c>
      <c r="D155" s="99" t="s">
        <v>1487</v>
      </c>
      <c r="E155" s="99" t="s">
        <v>949</v>
      </c>
      <c r="F155" s="86"/>
      <c r="G155" s="99" t="s">
        <v>1488</v>
      </c>
      <c r="H155" s="99" t="s">
        <v>177</v>
      </c>
      <c r="I155" s="96">
        <v>9422.3214419999986</v>
      </c>
      <c r="J155" s="98">
        <v>16723</v>
      </c>
      <c r="K155" s="86"/>
      <c r="L155" s="96">
        <v>5486.5693450829995</v>
      </c>
      <c r="M155" s="97">
        <v>3.6189992388657706E-6</v>
      </c>
      <c r="N155" s="97">
        <f t="shared" si="4"/>
        <v>4.7032690470042854E-3</v>
      </c>
      <c r="O155" s="97">
        <f>L155/'סכום נכסי הקרן'!$C$42</f>
        <v>8.0860329285811078E-4</v>
      </c>
    </row>
    <row r="156" spans="2:15">
      <c r="B156" s="89" t="s">
        <v>1548</v>
      </c>
      <c r="C156" s="86" t="s">
        <v>1549</v>
      </c>
      <c r="D156" s="99" t="s">
        <v>1471</v>
      </c>
      <c r="E156" s="99" t="s">
        <v>949</v>
      </c>
      <c r="F156" s="86"/>
      <c r="G156" s="99" t="s">
        <v>1096</v>
      </c>
      <c r="H156" s="99" t="s">
        <v>177</v>
      </c>
      <c r="I156" s="96">
        <v>1847.3598239999994</v>
      </c>
      <c r="J156" s="98">
        <v>121900</v>
      </c>
      <c r="K156" s="86"/>
      <c r="L156" s="96">
        <v>7841.2259217969986</v>
      </c>
      <c r="M156" s="97">
        <v>5.3185220510549881E-6</v>
      </c>
      <c r="N156" s="97">
        <f t="shared" si="4"/>
        <v>6.7217586890807018E-3</v>
      </c>
      <c r="O156" s="97">
        <f>L156/'סכום נכסי הקרן'!$C$42</f>
        <v>1.1556294474053552E-3</v>
      </c>
    </row>
    <row r="157" spans="2:15">
      <c r="B157" s="89" t="s">
        <v>1550</v>
      </c>
      <c r="C157" s="86" t="s">
        <v>1551</v>
      </c>
      <c r="D157" s="99" t="s">
        <v>1471</v>
      </c>
      <c r="E157" s="99" t="s">
        <v>949</v>
      </c>
      <c r="F157" s="86"/>
      <c r="G157" s="99" t="s">
        <v>1488</v>
      </c>
      <c r="H157" s="99" t="s">
        <v>177</v>
      </c>
      <c r="I157" s="96">
        <v>1925.9508899999998</v>
      </c>
      <c r="J157" s="98">
        <v>173591</v>
      </c>
      <c r="K157" s="86"/>
      <c r="L157" s="96">
        <v>11641.291942064998</v>
      </c>
      <c r="M157" s="97">
        <v>3.8935155574728024E-6</v>
      </c>
      <c r="N157" s="97">
        <f t="shared" si="4"/>
        <v>9.9793012016375828E-3</v>
      </c>
      <c r="O157" s="97">
        <f>L157/'סכום נכסי הקרן'!$C$42</f>
        <v>1.7156781233271642E-3</v>
      </c>
    </row>
    <row r="158" spans="2:15">
      <c r="B158" s="89" t="s">
        <v>1552</v>
      </c>
      <c r="C158" s="86" t="s">
        <v>1553</v>
      </c>
      <c r="D158" s="99" t="s">
        <v>30</v>
      </c>
      <c r="E158" s="99" t="s">
        <v>949</v>
      </c>
      <c r="F158" s="86"/>
      <c r="G158" s="99" t="s">
        <v>1139</v>
      </c>
      <c r="H158" s="99" t="s">
        <v>179</v>
      </c>
      <c r="I158" s="96">
        <v>36513.687149999991</v>
      </c>
      <c r="J158" s="98">
        <v>747.6</v>
      </c>
      <c r="K158" s="86"/>
      <c r="L158" s="96">
        <v>1038.6749171329998</v>
      </c>
      <c r="M158" s="97">
        <v>2.9841823511519577E-5</v>
      </c>
      <c r="N158" s="97">
        <f t="shared" si="4"/>
        <v>8.9038655677056374E-4</v>
      </c>
      <c r="O158" s="97">
        <f>L158/'סכום נכסי הקרן'!$C$42</f>
        <v>1.5307852783371018E-4</v>
      </c>
    </row>
    <row r="159" spans="2:15">
      <c r="B159" s="89" t="s">
        <v>1554</v>
      </c>
      <c r="C159" s="86" t="s">
        <v>1555</v>
      </c>
      <c r="D159" s="99" t="s">
        <v>30</v>
      </c>
      <c r="E159" s="99" t="s">
        <v>949</v>
      </c>
      <c r="F159" s="86"/>
      <c r="G159" s="99" t="s">
        <v>1044</v>
      </c>
      <c r="H159" s="99" t="s">
        <v>179</v>
      </c>
      <c r="I159" s="96">
        <v>2309.9817299999995</v>
      </c>
      <c r="J159" s="98">
        <v>22725</v>
      </c>
      <c r="K159" s="86"/>
      <c r="L159" s="96">
        <v>1997.4094397859997</v>
      </c>
      <c r="M159" s="97">
        <v>5.4268279900757793E-6</v>
      </c>
      <c r="N159" s="97">
        <f t="shared" si="4"/>
        <v>1.7122455584670181E-3</v>
      </c>
      <c r="O159" s="97">
        <f>L159/'סכום נכסי הקרן'!$C$42</f>
        <v>2.9437554665089186E-4</v>
      </c>
    </row>
    <row r="160" spans="2:15">
      <c r="B160" s="89" t="s">
        <v>1556</v>
      </c>
      <c r="C160" s="86" t="s">
        <v>1557</v>
      </c>
      <c r="D160" s="99" t="s">
        <v>1487</v>
      </c>
      <c r="E160" s="99" t="s">
        <v>949</v>
      </c>
      <c r="F160" s="86"/>
      <c r="G160" s="99" t="s">
        <v>961</v>
      </c>
      <c r="H160" s="99" t="s">
        <v>177</v>
      </c>
      <c r="I160" s="96">
        <v>28479.871988999996</v>
      </c>
      <c r="J160" s="98">
        <v>2917</v>
      </c>
      <c r="K160" s="86"/>
      <c r="L160" s="96">
        <v>2892.6988891519995</v>
      </c>
      <c r="M160" s="97">
        <v>3.0596210209214494E-6</v>
      </c>
      <c r="N160" s="97">
        <f t="shared" si="4"/>
        <v>2.479717341009287E-3</v>
      </c>
      <c r="O160" s="97">
        <f>L160/'סכום נכסי הקרן'!$C$42</f>
        <v>4.2632211494994266E-4</v>
      </c>
    </row>
    <row r="161" spans="2:15">
      <c r="B161" s="89" t="s">
        <v>1558</v>
      </c>
      <c r="C161" s="86" t="s">
        <v>1559</v>
      </c>
      <c r="D161" s="99" t="s">
        <v>1487</v>
      </c>
      <c r="E161" s="99" t="s">
        <v>949</v>
      </c>
      <c r="F161" s="86"/>
      <c r="G161" s="99" t="s">
        <v>988</v>
      </c>
      <c r="H161" s="99" t="s">
        <v>177</v>
      </c>
      <c r="I161" s="96">
        <v>2248.4321329999993</v>
      </c>
      <c r="J161" s="98">
        <v>25296</v>
      </c>
      <c r="K161" s="96">
        <v>6.028361542999999</v>
      </c>
      <c r="L161" s="96">
        <v>1986.4624937699998</v>
      </c>
      <c r="M161" s="97">
        <v>8.3289410737359253E-6</v>
      </c>
      <c r="N161" s="97">
        <f t="shared" si="4"/>
        <v>1.702861473601232E-3</v>
      </c>
      <c r="O161" s="97">
        <f>L161/'סכום נכסי הקרן'!$C$42</f>
        <v>2.9276220030665761E-4</v>
      </c>
    </row>
    <row r="162" spans="2:15">
      <c r="B162" s="89" t="s">
        <v>1560</v>
      </c>
      <c r="C162" s="86" t="s">
        <v>1561</v>
      </c>
      <c r="D162" s="99" t="s">
        <v>1487</v>
      </c>
      <c r="E162" s="99" t="s">
        <v>949</v>
      </c>
      <c r="F162" s="86"/>
      <c r="G162" s="99" t="s">
        <v>1010</v>
      </c>
      <c r="H162" s="99" t="s">
        <v>177</v>
      </c>
      <c r="I162" s="96">
        <v>855.49511599999994</v>
      </c>
      <c r="J162" s="98">
        <v>44564</v>
      </c>
      <c r="K162" s="86"/>
      <c r="L162" s="96">
        <v>1327.4875805499998</v>
      </c>
      <c r="M162" s="97">
        <v>5.5345421415997819E-6</v>
      </c>
      <c r="N162" s="97">
        <f t="shared" si="4"/>
        <v>1.1379663420236915E-3</v>
      </c>
      <c r="O162" s="97">
        <f>L162/'סכום נכסי הקרן'!$C$42</f>
        <v>1.9564335404289657E-4</v>
      </c>
    </row>
    <row r="163" spans="2:15">
      <c r="B163" s="89" t="s">
        <v>1562</v>
      </c>
      <c r="C163" s="86" t="s">
        <v>1563</v>
      </c>
      <c r="D163" s="99" t="s">
        <v>1487</v>
      </c>
      <c r="E163" s="99" t="s">
        <v>949</v>
      </c>
      <c r="F163" s="86"/>
      <c r="G163" s="99" t="s">
        <v>998</v>
      </c>
      <c r="H163" s="99" t="s">
        <v>177</v>
      </c>
      <c r="I163" s="96">
        <v>2604.9689409999996</v>
      </c>
      <c r="J163" s="98">
        <v>38047</v>
      </c>
      <c r="K163" s="86"/>
      <c r="L163" s="96">
        <v>3451.0538401979993</v>
      </c>
      <c r="M163" s="97">
        <v>4.6293275469875765E-6</v>
      </c>
      <c r="N163" s="97">
        <f t="shared" si="4"/>
        <v>2.9583577068418481E-3</v>
      </c>
      <c r="O163" s="97">
        <f>L163/'סכום נכסי הקרן'!$C$42</f>
        <v>5.0861172501457123E-4</v>
      </c>
    </row>
    <row r="164" spans="2:15">
      <c r="B164" s="89" t="s">
        <v>1564</v>
      </c>
      <c r="C164" s="86" t="s">
        <v>1565</v>
      </c>
      <c r="D164" s="99" t="s">
        <v>1487</v>
      </c>
      <c r="E164" s="99" t="s">
        <v>949</v>
      </c>
      <c r="F164" s="86"/>
      <c r="G164" s="99" t="s">
        <v>998</v>
      </c>
      <c r="H164" s="99" t="s">
        <v>177</v>
      </c>
      <c r="I164" s="96">
        <v>8478.4670289999976</v>
      </c>
      <c r="J164" s="98">
        <v>12631</v>
      </c>
      <c r="K164" s="86"/>
      <c r="L164" s="96">
        <v>3728.9266234759989</v>
      </c>
      <c r="M164" s="97">
        <v>1.5070440677911989E-5</v>
      </c>
      <c r="N164" s="97">
        <f t="shared" si="4"/>
        <v>3.1965594643330905E-3</v>
      </c>
      <c r="O164" s="97">
        <f>L164/'סכום נכסי הקרן'!$C$42</f>
        <v>5.4956424623907785E-4</v>
      </c>
    </row>
    <row r="165" spans="2:15">
      <c r="B165" s="89" t="s">
        <v>1566</v>
      </c>
      <c r="C165" s="86" t="s">
        <v>1567</v>
      </c>
      <c r="D165" s="99" t="s">
        <v>1471</v>
      </c>
      <c r="E165" s="99" t="s">
        <v>949</v>
      </c>
      <c r="F165" s="86"/>
      <c r="G165" s="99" t="s">
        <v>1017</v>
      </c>
      <c r="H165" s="99" t="s">
        <v>177</v>
      </c>
      <c r="I165" s="96">
        <v>15597.811076999998</v>
      </c>
      <c r="J165" s="98">
        <v>4941</v>
      </c>
      <c r="K165" s="86"/>
      <c r="L165" s="96">
        <v>2683.5350773529999</v>
      </c>
      <c r="M165" s="97">
        <v>3.6741448127093063E-6</v>
      </c>
      <c r="N165" s="97">
        <f t="shared" si="4"/>
        <v>2.3004151906283218E-3</v>
      </c>
      <c r="O165" s="97">
        <f>L165/'סכום נכסי הקרן'!$C$42</f>
        <v>3.9549583055803971E-4</v>
      </c>
    </row>
    <row r="166" spans="2:15">
      <c r="B166" s="89" t="s">
        <v>1568</v>
      </c>
      <c r="C166" s="86" t="s">
        <v>1569</v>
      </c>
      <c r="D166" s="99" t="s">
        <v>1487</v>
      </c>
      <c r="E166" s="99" t="s">
        <v>949</v>
      </c>
      <c r="F166" s="86"/>
      <c r="G166" s="99" t="s">
        <v>961</v>
      </c>
      <c r="H166" s="99" t="s">
        <v>177</v>
      </c>
      <c r="I166" s="96">
        <v>6757.0910579999991</v>
      </c>
      <c r="J166" s="98">
        <v>6908</v>
      </c>
      <c r="K166" s="86"/>
      <c r="L166" s="96">
        <v>1625.3274386849996</v>
      </c>
      <c r="M166" s="97">
        <v>2.9911120681124218E-6</v>
      </c>
      <c r="N166" s="97">
        <f t="shared" si="4"/>
        <v>1.3932845377165777E-3</v>
      </c>
      <c r="O166" s="97">
        <f>L166/'סכום נכסי הקרן'!$C$42</f>
        <v>2.3953859620331626E-4</v>
      </c>
    </row>
    <row r="167" spans="2:15">
      <c r="B167" s="89" t="s">
        <v>1570</v>
      </c>
      <c r="C167" s="86" t="s">
        <v>1571</v>
      </c>
      <c r="D167" s="99" t="s">
        <v>30</v>
      </c>
      <c r="E167" s="99" t="s">
        <v>949</v>
      </c>
      <c r="F167" s="86"/>
      <c r="G167" s="99" t="s">
        <v>992</v>
      </c>
      <c r="H167" s="99" t="s">
        <v>179</v>
      </c>
      <c r="I167" s="96">
        <v>6008.1504109999987</v>
      </c>
      <c r="J167" s="98">
        <v>8082</v>
      </c>
      <c r="K167" s="86"/>
      <c r="L167" s="96">
        <v>1847.6270148889998</v>
      </c>
      <c r="M167" s="97">
        <v>8.7566946789250971E-6</v>
      </c>
      <c r="N167" s="97">
        <f t="shared" si="4"/>
        <v>1.5838471006156399E-3</v>
      </c>
      <c r="O167" s="97">
        <f>L167/'סכום נכסי הקרן'!$C$42</f>
        <v>2.723008120824628E-4</v>
      </c>
    </row>
    <row r="168" spans="2:15">
      <c r="B168" s="89" t="s">
        <v>1572</v>
      </c>
      <c r="C168" s="86" t="s">
        <v>1573</v>
      </c>
      <c r="D168" s="99" t="s">
        <v>30</v>
      </c>
      <c r="E168" s="99" t="s">
        <v>949</v>
      </c>
      <c r="F168" s="86"/>
      <c r="G168" s="99" t="s">
        <v>967</v>
      </c>
      <c r="H168" s="99" t="s">
        <v>179</v>
      </c>
      <c r="I168" s="96">
        <v>32575.878907999991</v>
      </c>
      <c r="J168" s="98">
        <v>3058</v>
      </c>
      <c r="K168" s="86"/>
      <c r="L168" s="96">
        <v>3790.4282844959989</v>
      </c>
      <c r="M168" s="97">
        <v>2.6345087619533176E-5</v>
      </c>
      <c r="N168" s="97">
        <f t="shared" si="4"/>
        <v>3.2492807260945857E-3</v>
      </c>
      <c r="O168" s="97">
        <f>L168/'סכום נכסי הקרן'!$C$42</f>
        <v>5.5862827924206592E-4</v>
      </c>
    </row>
    <row r="169" spans="2:15">
      <c r="B169" s="89" t="s">
        <v>1574</v>
      </c>
      <c r="C169" s="86" t="s">
        <v>1575</v>
      </c>
      <c r="D169" s="99" t="s">
        <v>1487</v>
      </c>
      <c r="E169" s="99" t="s">
        <v>949</v>
      </c>
      <c r="F169" s="86"/>
      <c r="G169" s="99" t="s">
        <v>992</v>
      </c>
      <c r="H169" s="99" t="s">
        <v>177</v>
      </c>
      <c r="I169" s="96">
        <v>3381.4036199999996</v>
      </c>
      <c r="J169" s="98">
        <v>24459</v>
      </c>
      <c r="K169" s="96">
        <v>7.6531308129999989</v>
      </c>
      <c r="L169" s="96">
        <v>2887.4673855629994</v>
      </c>
      <c r="M169" s="97">
        <v>8.200724982698316E-5</v>
      </c>
      <c r="N169" s="97">
        <f t="shared" si="4"/>
        <v>2.4752327227803225E-3</v>
      </c>
      <c r="O169" s="97">
        <f>L169/'סכום נכסי הקרן'!$C$42</f>
        <v>4.2555110290897472E-4</v>
      </c>
    </row>
    <row r="170" spans="2:15">
      <c r="B170" s="89" t="s">
        <v>1576</v>
      </c>
      <c r="C170" s="86" t="s">
        <v>1577</v>
      </c>
      <c r="D170" s="99" t="s">
        <v>30</v>
      </c>
      <c r="E170" s="99" t="s">
        <v>949</v>
      </c>
      <c r="F170" s="86"/>
      <c r="G170" s="99" t="s">
        <v>998</v>
      </c>
      <c r="H170" s="99" t="s">
        <v>179</v>
      </c>
      <c r="I170" s="96">
        <v>3018.3052789999997</v>
      </c>
      <c r="J170" s="98">
        <v>9512</v>
      </c>
      <c r="K170" s="86"/>
      <c r="L170" s="96">
        <v>1092.4200589609998</v>
      </c>
      <c r="M170" s="97">
        <v>3.0799033459183674E-5</v>
      </c>
      <c r="N170" s="97">
        <f t="shared" si="4"/>
        <v>9.3645867325862456E-4</v>
      </c>
      <c r="O170" s="97">
        <f>L170/'סכום נכסי הקרן'!$C$42</f>
        <v>1.6099941535446921E-4</v>
      </c>
    </row>
    <row r="171" spans="2:15">
      <c r="B171" s="89" t="s">
        <v>1578</v>
      </c>
      <c r="C171" s="86" t="s">
        <v>1579</v>
      </c>
      <c r="D171" s="99" t="s">
        <v>30</v>
      </c>
      <c r="E171" s="99" t="s">
        <v>949</v>
      </c>
      <c r="F171" s="86"/>
      <c r="G171" s="99" t="s">
        <v>1017</v>
      </c>
      <c r="H171" s="99" t="s">
        <v>184</v>
      </c>
      <c r="I171" s="96">
        <v>98145.280324999985</v>
      </c>
      <c r="J171" s="98">
        <v>7866</v>
      </c>
      <c r="K171" s="86"/>
      <c r="L171" s="96">
        <v>2749.9023805320003</v>
      </c>
      <c r="M171" s="97">
        <v>3.1944218208579269E-5</v>
      </c>
      <c r="N171" s="97">
        <f t="shared" si="4"/>
        <v>2.3573074420777055E-3</v>
      </c>
      <c r="O171" s="97">
        <f>L171/'סכום נכסי הקרן'!$C$42</f>
        <v>4.0527695543104362E-4</v>
      </c>
    </row>
    <row r="172" spans="2:15">
      <c r="B172" s="89" t="s">
        <v>1580</v>
      </c>
      <c r="C172" s="86" t="s">
        <v>1581</v>
      </c>
      <c r="D172" s="99" t="s">
        <v>1487</v>
      </c>
      <c r="E172" s="99" t="s">
        <v>949</v>
      </c>
      <c r="F172" s="86"/>
      <c r="G172" s="99" t="s">
        <v>1582</v>
      </c>
      <c r="H172" s="99" t="s">
        <v>177</v>
      </c>
      <c r="I172" s="96">
        <v>3904.7160849999996</v>
      </c>
      <c r="J172" s="98">
        <v>19895</v>
      </c>
      <c r="K172" s="86"/>
      <c r="L172" s="96">
        <v>2704.9682491159992</v>
      </c>
      <c r="M172" s="97">
        <v>1.7599851215679684E-5</v>
      </c>
      <c r="N172" s="97">
        <f t="shared" si="4"/>
        <v>2.3187884156787592E-3</v>
      </c>
      <c r="O172" s="97">
        <f>L172/'סכום נכסי הקרן'!$C$42</f>
        <v>3.9865462290602789E-4</v>
      </c>
    </row>
    <row r="173" spans="2:15">
      <c r="B173" s="89" t="s">
        <v>1583</v>
      </c>
      <c r="C173" s="86" t="s">
        <v>1584</v>
      </c>
      <c r="D173" s="99" t="s">
        <v>1471</v>
      </c>
      <c r="E173" s="99" t="s">
        <v>949</v>
      </c>
      <c r="F173" s="86"/>
      <c r="G173" s="99" t="s">
        <v>1017</v>
      </c>
      <c r="H173" s="99" t="s">
        <v>177</v>
      </c>
      <c r="I173" s="96">
        <v>2978.5335319999995</v>
      </c>
      <c r="J173" s="98">
        <v>17808</v>
      </c>
      <c r="K173" s="86"/>
      <c r="L173" s="96">
        <v>1846.9128688859996</v>
      </c>
      <c r="M173" s="97">
        <v>1.2381032078996474E-6</v>
      </c>
      <c r="N173" s="97">
        <f t="shared" si="4"/>
        <v>1.583234910997739E-3</v>
      </c>
      <c r="O173" s="97">
        <f>L173/'סכום נכסי הקרן'!$C$42</f>
        <v>2.7219556219436564E-4</v>
      </c>
    </row>
    <row r="174" spans="2:15">
      <c r="B174" s="89" t="s">
        <v>1585</v>
      </c>
      <c r="C174" s="86" t="s">
        <v>1586</v>
      </c>
      <c r="D174" s="99" t="s">
        <v>1487</v>
      </c>
      <c r="E174" s="99" t="s">
        <v>949</v>
      </c>
      <c r="F174" s="86"/>
      <c r="G174" s="99" t="s">
        <v>967</v>
      </c>
      <c r="H174" s="99" t="s">
        <v>177</v>
      </c>
      <c r="I174" s="96">
        <v>6183.701614999999</v>
      </c>
      <c r="J174" s="98">
        <v>14557</v>
      </c>
      <c r="K174" s="96">
        <v>13.995572018999997</v>
      </c>
      <c r="L174" s="96">
        <v>3148.3577204819999</v>
      </c>
      <c r="M174" s="97">
        <v>2.37004878753181E-5</v>
      </c>
      <c r="N174" s="97">
        <f t="shared" si="4"/>
        <v>2.6988765628033731E-3</v>
      </c>
      <c r="O174" s="97">
        <f>L174/'סכום נכסי הקרן'!$C$42</f>
        <v>4.640007734812452E-4</v>
      </c>
    </row>
    <row r="175" spans="2:15">
      <c r="B175" s="89" t="s">
        <v>1587</v>
      </c>
      <c r="C175" s="86" t="s">
        <v>1588</v>
      </c>
      <c r="D175" s="99" t="s">
        <v>1487</v>
      </c>
      <c r="E175" s="99" t="s">
        <v>949</v>
      </c>
      <c r="F175" s="86"/>
      <c r="G175" s="99" t="s">
        <v>1010</v>
      </c>
      <c r="H175" s="99" t="s">
        <v>177</v>
      </c>
      <c r="I175" s="96">
        <v>1192.1863049999999</v>
      </c>
      <c r="J175" s="98">
        <v>20723</v>
      </c>
      <c r="K175" s="86"/>
      <c r="L175" s="96">
        <v>860.25166588599996</v>
      </c>
      <c r="M175" s="97">
        <v>3.3156486832460014E-6</v>
      </c>
      <c r="N175" s="97">
        <f t="shared" si="4"/>
        <v>7.3743623352204052E-4</v>
      </c>
      <c r="O175" s="97">
        <f>L175/'סכום נכסי הקרן'!$C$42</f>
        <v>1.2678274637055044E-4</v>
      </c>
    </row>
    <row r="176" spans="2:15">
      <c r="B176" s="89" t="s">
        <v>1589</v>
      </c>
      <c r="C176" s="86" t="s">
        <v>1590</v>
      </c>
      <c r="D176" s="99" t="s">
        <v>1487</v>
      </c>
      <c r="E176" s="99" t="s">
        <v>949</v>
      </c>
      <c r="F176" s="86"/>
      <c r="G176" s="99" t="s">
        <v>1139</v>
      </c>
      <c r="H176" s="99" t="s">
        <v>177</v>
      </c>
      <c r="I176" s="96">
        <v>15296.825899999998</v>
      </c>
      <c r="J176" s="98">
        <v>3563</v>
      </c>
      <c r="K176" s="86"/>
      <c r="L176" s="96">
        <v>1897.7802075369998</v>
      </c>
      <c r="M176" s="97">
        <v>3.1147434496894076E-5</v>
      </c>
      <c r="N176" s="97">
        <f t="shared" si="4"/>
        <v>1.6268400792428357E-3</v>
      </c>
      <c r="O176" s="97">
        <f>L176/'סכום נכסי הקרן'!$C$42</f>
        <v>2.796923229104202E-4</v>
      </c>
    </row>
    <row r="177" spans="2:15">
      <c r="B177" s="89" t="s">
        <v>1591</v>
      </c>
      <c r="C177" s="86" t="s">
        <v>1592</v>
      </c>
      <c r="D177" s="99" t="s">
        <v>1593</v>
      </c>
      <c r="E177" s="99" t="s">
        <v>949</v>
      </c>
      <c r="F177" s="86"/>
      <c r="G177" s="99" t="s">
        <v>1488</v>
      </c>
      <c r="H177" s="99" t="s">
        <v>179</v>
      </c>
      <c r="I177" s="96">
        <v>16504.470049999996</v>
      </c>
      <c r="J177" s="98">
        <v>2840</v>
      </c>
      <c r="K177" s="86"/>
      <c r="L177" s="96">
        <v>1783.5060425429997</v>
      </c>
      <c r="M177" s="97">
        <v>5.2955768080619837E-6</v>
      </c>
      <c r="N177" s="97">
        <f t="shared" si="4"/>
        <v>1.528880478391311E-3</v>
      </c>
      <c r="O177" s="97">
        <f>L177/'סכום נכסי הקרן'!$C$42</f>
        <v>2.6285074845997246E-4</v>
      </c>
    </row>
    <row r="178" spans="2:15">
      <c r="B178" s="89" t="s">
        <v>1594</v>
      </c>
      <c r="C178" s="86" t="s">
        <v>1595</v>
      </c>
      <c r="D178" s="99" t="s">
        <v>1487</v>
      </c>
      <c r="E178" s="99" t="s">
        <v>949</v>
      </c>
      <c r="F178" s="86"/>
      <c r="G178" s="99" t="s">
        <v>961</v>
      </c>
      <c r="H178" s="99" t="s">
        <v>177</v>
      </c>
      <c r="I178" s="96">
        <v>6787.362670999999</v>
      </c>
      <c r="J178" s="98">
        <v>11769</v>
      </c>
      <c r="K178" s="86"/>
      <c r="L178" s="96">
        <v>2781.4380096629993</v>
      </c>
      <c r="M178" s="97">
        <v>2.1227191665793302E-6</v>
      </c>
      <c r="N178" s="97">
        <f t="shared" si="4"/>
        <v>2.3843408283416661E-3</v>
      </c>
      <c r="O178" s="97">
        <f>L178/'סכום נכסי הקרן'!$C$42</f>
        <v>4.099246345095065E-4</v>
      </c>
    </row>
    <row r="179" spans="2:15">
      <c r="B179" s="89" t="s">
        <v>1596</v>
      </c>
      <c r="C179" s="86" t="s">
        <v>1597</v>
      </c>
      <c r="D179" s="99" t="s">
        <v>30</v>
      </c>
      <c r="E179" s="99" t="s">
        <v>949</v>
      </c>
      <c r="F179" s="86"/>
      <c r="G179" s="99" t="s">
        <v>1108</v>
      </c>
      <c r="H179" s="99" t="s">
        <v>179</v>
      </c>
      <c r="I179" s="96">
        <v>1569.9373949999997</v>
      </c>
      <c r="J179" s="98">
        <v>46755</v>
      </c>
      <c r="K179" s="86"/>
      <c r="L179" s="96">
        <v>2792.9621914680001</v>
      </c>
      <c r="M179" s="97">
        <v>1.2432260247643709E-5</v>
      </c>
      <c r="N179" s="97">
        <f t="shared" si="4"/>
        <v>2.3942197388532199E-3</v>
      </c>
      <c r="O179" s="97">
        <f>L179/'סכום נכסי הקרן'!$C$42</f>
        <v>4.1162305309659143E-4</v>
      </c>
    </row>
    <row r="180" spans="2:15">
      <c r="B180" s="89" t="s">
        <v>1598</v>
      </c>
      <c r="C180" s="86" t="s">
        <v>1599</v>
      </c>
      <c r="D180" s="99" t="s">
        <v>1487</v>
      </c>
      <c r="E180" s="99" t="s">
        <v>949</v>
      </c>
      <c r="F180" s="86"/>
      <c r="G180" s="99" t="s">
        <v>998</v>
      </c>
      <c r="H180" s="99" t="s">
        <v>177</v>
      </c>
      <c r="I180" s="96">
        <v>2086.4065429999996</v>
      </c>
      <c r="J180" s="98">
        <v>39006</v>
      </c>
      <c r="K180" s="86"/>
      <c r="L180" s="96">
        <v>2833.7342493769997</v>
      </c>
      <c r="M180" s="97">
        <v>7.3881905314735756E-6</v>
      </c>
      <c r="N180" s="97">
        <f t="shared" si="4"/>
        <v>2.4291708979264064E-3</v>
      </c>
      <c r="O180" s="97">
        <f>L180/'סכום נכסי הקרן'!$C$42</f>
        <v>4.1763198476376604E-4</v>
      </c>
    </row>
    <row r="181" spans="2:15">
      <c r="B181" s="89" t="s">
        <v>1600</v>
      </c>
      <c r="C181" s="86" t="s">
        <v>1601</v>
      </c>
      <c r="D181" s="99" t="s">
        <v>30</v>
      </c>
      <c r="E181" s="99" t="s">
        <v>949</v>
      </c>
      <c r="F181" s="86"/>
      <c r="G181" s="99" t="s">
        <v>1108</v>
      </c>
      <c r="H181" s="99" t="s">
        <v>179</v>
      </c>
      <c r="I181" s="96">
        <v>1891.9758349999997</v>
      </c>
      <c r="J181" s="98">
        <v>36465</v>
      </c>
      <c r="K181" s="86"/>
      <c r="L181" s="96">
        <v>2625.1037002259995</v>
      </c>
      <c r="M181" s="97">
        <v>3.7432899212006629E-6</v>
      </c>
      <c r="N181" s="97">
        <f t="shared" si="4"/>
        <v>2.2503258779576372E-3</v>
      </c>
      <c r="O181" s="97">
        <f>L181/'סכום נכסי הקרן'!$C$42</f>
        <v>3.8688429191167782E-4</v>
      </c>
    </row>
    <row r="182" spans="2:15">
      <c r="B182" s="89" t="s">
        <v>1602</v>
      </c>
      <c r="C182" s="86" t="s">
        <v>1603</v>
      </c>
      <c r="D182" s="99" t="s">
        <v>1487</v>
      </c>
      <c r="E182" s="99" t="s">
        <v>949</v>
      </c>
      <c r="F182" s="86"/>
      <c r="G182" s="99" t="s">
        <v>1096</v>
      </c>
      <c r="H182" s="99" t="s">
        <v>177</v>
      </c>
      <c r="I182" s="96">
        <v>6010.4046799999987</v>
      </c>
      <c r="J182" s="98">
        <v>27157</v>
      </c>
      <c r="K182" s="86"/>
      <c r="L182" s="96">
        <v>5683.4791751869989</v>
      </c>
      <c r="M182" s="97">
        <v>5.9917669712722073E-6</v>
      </c>
      <c r="N182" s="97">
        <f t="shared" si="4"/>
        <v>4.8720666782251483E-3</v>
      </c>
      <c r="O182" s="97">
        <f>L182/'סכום נכסי הקרן'!$C$42</f>
        <v>8.3762360172578564E-4</v>
      </c>
    </row>
    <row r="183" spans="2:15">
      <c r="B183" s="89" t="s">
        <v>1604</v>
      </c>
      <c r="C183" s="86" t="s">
        <v>1605</v>
      </c>
      <c r="D183" s="99" t="s">
        <v>1487</v>
      </c>
      <c r="E183" s="99" t="s">
        <v>949</v>
      </c>
      <c r="F183" s="86"/>
      <c r="G183" s="99" t="s">
        <v>1103</v>
      </c>
      <c r="H183" s="99" t="s">
        <v>177</v>
      </c>
      <c r="I183" s="96">
        <v>9421.9994029999998</v>
      </c>
      <c r="J183" s="98">
        <v>21471</v>
      </c>
      <c r="K183" s="86"/>
      <c r="L183" s="96">
        <v>7044.077266760999</v>
      </c>
      <c r="M183" s="97">
        <v>1.2406441086214719E-5</v>
      </c>
      <c r="N183" s="97">
        <f t="shared" si="4"/>
        <v>6.0384164474571803E-3</v>
      </c>
      <c r="O183" s="97">
        <f>L183/'סכום נכסי הקרן'!$C$42</f>
        <v>1.0381467388459189E-3</v>
      </c>
    </row>
    <row r="184" spans="2:15">
      <c r="B184" s="89" t="s">
        <v>1606</v>
      </c>
      <c r="C184" s="86" t="s">
        <v>1607</v>
      </c>
      <c r="D184" s="99" t="s">
        <v>1471</v>
      </c>
      <c r="E184" s="99" t="s">
        <v>949</v>
      </c>
      <c r="F184" s="86"/>
      <c r="G184" s="99" t="s">
        <v>1005</v>
      </c>
      <c r="H184" s="99" t="s">
        <v>177</v>
      </c>
      <c r="I184" s="96">
        <v>31114.669740999998</v>
      </c>
      <c r="J184" s="98">
        <v>13903</v>
      </c>
      <c r="K184" s="86"/>
      <c r="L184" s="96">
        <v>15062.688163769997</v>
      </c>
      <c r="M184" s="97">
        <v>4.0750493013511493E-6</v>
      </c>
      <c r="N184" s="97">
        <f t="shared" si="4"/>
        <v>1.2912235415164617E-2</v>
      </c>
      <c r="O184" s="97">
        <f>L184/'סכום נכסי הקרן'!$C$42</f>
        <v>2.2199189479733183E-3</v>
      </c>
    </row>
    <row r="185" spans="2:15">
      <c r="B185" s="89" t="s">
        <v>1608</v>
      </c>
      <c r="C185" s="86" t="s">
        <v>1609</v>
      </c>
      <c r="D185" s="99" t="s">
        <v>1487</v>
      </c>
      <c r="E185" s="99" t="s">
        <v>949</v>
      </c>
      <c r="F185" s="86"/>
      <c r="G185" s="99" t="s">
        <v>1010</v>
      </c>
      <c r="H185" s="99" t="s">
        <v>177</v>
      </c>
      <c r="I185" s="96">
        <v>1516.0362109999999</v>
      </c>
      <c r="J185" s="98">
        <v>20483</v>
      </c>
      <c r="K185" s="86"/>
      <c r="L185" s="96">
        <v>1081.2644054679999</v>
      </c>
      <c r="M185" s="97">
        <v>8.0128763794926004E-6</v>
      </c>
      <c r="N185" s="97">
        <f t="shared" si="4"/>
        <v>9.2689567742776857E-4</v>
      </c>
      <c r="O185" s="97">
        <f>L185/'סכום נכסי הקרן'!$C$42</f>
        <v>1.5935530997985881E-4</v>
      </c>
    </row>
    <row r="186" spans="2:15">
      <c r="B186" s="89" t="s">
        <v>1610</v>
      </c>
      <c r="C186" s="86" t="s">
        <v>1611</v>
      </c>
      <c r="D186" s="99" t="s">
        <v>1487</v>
      </c>
      <c r="E186" s="99" t="s">
        <v>949</v>
      </c>
      <c r="F186" s="86"/>
      <c r="G186" s="99" t="s">
        <v>1056</v>
      </c>
      <c r="H186" s="99" t="s">
        <v>177</v>
      </c>
      <c r="I186" s="96">
        <v>6443.5918499999998</v>
      </c>
      <c r="J186" s="98">
        <v>2050</v>
      </c>
      <c r="K186" s="86"/>
      <c r="L186" s="96">
        <v>459.9500298449999</v>
      </c>
      <c r="M186" s="97">
        <v>1.6698978887870181E-5</v>
      </c>
      <c r="N186" s="97">
        <f t="shared" si="4"/>
        <v>3.9428440660781622E-4</v>
      </c>
      <c r="O186" s="97">
        <f>L186/'סכום נכסי הקרן'!$C$42</f>
        <v>6.7786823658058944E-5</v>
      </c>
    </row>
    <row r="187" spans="2:15">
      <c r="B187" s="89" t="s">
        <v>1612</v>
      </c>
      <c r="C187" s="86" t="s">
        <v>1613</v>
      </c>
      <c r="D187" s="99" t="s">
        <v>153</v>
      </c>
      <c r="E187" s="99" t="s">
        <v>949</v>
      </c>
      <c r="F187" s="86"/>
      <c r="G187" s="99" t="s">
        <v>992</v>
      </c>
      <c r="H187" s="99" t="s">
        <v>1614</v>
      </c>
      <c r="I187" s="96">
        <v>4870.831404999999</v>
      </c>
      <c r="J187" s="98">
        <v>10828</v>
      </c>
      <c r="K187" s="86"/>
      <c r="L187" s="96">
        <v>1849.5340983529998</v>
      </c>
      <c r="M187" s="97">
        <v>1.6367041011424727E-6</v>
      </c>
      <c r="N187" s="97">
        <f t="shared" si="4"/>
        <v>1.5854819157545979E-3</v>
      </c>
      <c r="O187" s="97">
        <f>L187/'סכום נכסי הקרן'!$C$42</f>
        <v>2.7258187550693728E-4</v>
      </c>
    </row>
    <row r="188" spans="2:15">
      <c r="B188" s="89" t="s">
        <v>1615</v>
      </c>
      <c r="C188" s="86" t="s">
        <v>1616</v>
      </c>
      <c r="D188" s="99" t="s">
        <v>1471</v>
      </c>
      <c r="E188" s="99" t="s">
        <v>949</v>
      </c>
      <c r="F188" s="86"/>
      <c r="G188" s="99" t="s">
        <v>1005</v>
      </c>
      <c r="H188" s="99" t="s">
        <v>177</v>
      </c>
      <c r="I188" s="96">
        <v>3610.0509119999997</v>
      </c>
      <c r="J188" s="98">
        <v>26762</v>
      </c>
      <c r="K188" s="86"/>
      <c r="L188" s="96">
        <v>3364.0361952159997</v>
      </c>
      <c r="M188" s="97">
        <v>8.2452336723596176E-6</v>
      </c>
      <c r="N188" s="97">
        <f t="shared" si="4"/>
        <v>2.8837632981237979E-3</v>
      </c>
      <c r="O188" s="97">
        <f>L188/'סכום נכסי הקרן'!$C$42</f>
        <v>4.957871802319082E-4</v>
      </c>
    </row>
    <row r="189" spans="2:15">
      <c r="B189" s="89" t="s">
        <v>1617</v>
      </c>
      <c r="C189" s="86" t="s">
        <v>1618</v>
      </c>
      <c r="D189" s="99" t="s">
        <v>1487</v>
      </c>
      <c r="E189" s="99" t="s">
        <v>949</v>
      </c>
      <c r="F189" s="86"/>
      <c r="G189" s="99" t="s">
        <v>1108</v>
      </c>
      <c r="H189" s="99" t="s">
        <v>177</v>
      </c>
      <c r="I189" s="96">
        <v>18824.636245999995</v>
      </c>
      <c r="J189" s="98">
        <v>9392</v>
      </c>
      <c r="K189" s="86"/>
      <c r="L189" s="96">
        <v>6156.2102495309982</v>
      </c>
      <c r="M189" s="97">
        <v>1.5037289949333862E-5</v>
      </c>
      <c r="N189" s="97">
        <f t="shared" si="4"/>
        <v>5.2773074196935457E-3</v>
      </c>
      <c r="O189" s="97">
        <f>L189/'סכום נכסי הקרן'!$C$42</f>
        <v>9.0729407872312459E-4</v>
      </c>
    </row>
    <row r="190" spans="2:15">
      <c r="B190" s="89" t="s">
        <v>1619</v>
      </c>
      <c r="C190" s="86" t="s">
        <v>1620</v>
      </c>
      <c r="D190" s="99" t="s">
        <v>30</v>
      </c>
      <c r="E190" s="99" t="s">
        <v>949</v>
      </c>
      <c r="F190" s="86"/>
      <c r="G190" s="99" t="s">
        <v>1017</v>
      </c>
      <c r="H190" s="99" t="s">
        <v>179</v>
      </c>
      <c r="I190" s="96">
        <v>150064.88118899998</v>
      </c>
      <c r="J190" s="98">
        <v>465</v>
      </c>
      <c r="K190" s="86"/>
      <c r="L190" s="96">
        <v>2655.1354589529997</v>
      </c>
      <c r="M190" s="97">
        <v>2.6604719295976414E-5</v>
      </c>
      <c r="N190" s="97">
        <f t="shared" si="4"/>
        <v>2.2760700966786463E-3</v>
      </c>
      <c r="O190" s="97">
        <f>L190/'סכום נכסי הקרן'!$C$42</f>
        <v>3.9131033257016972E-4</v>
      </c>
    </row>
    <row r="191" spans="2:15">
      <c r="B191" s="89" t="s">
        <v>1621</v>
      </c>
      <c r="C191" s="86" t="s">
        <v>1622</v>
      </c>
      <c r="D191" s="99" t="s">
        <v>1487</v>
      </c>
      <c r="E191" s="99" t="s">
        <v>949</v>
      </c>
      <c r="F191" s="86"/>
      <c r="G191" s="99" t="s">
        <v>1056</v>
      </c>
      <c r="H191" s="99" t="s">
        <v>177</v>
      </c>
      <c r="I191" s="96">
        <v>13359.713768999998</v>
      </c>
      <c r="J191" s="98">
        <v>4988</v>
      </c>
      <c r="K191" s="96">
        <v>20.933335504999995</v>
      </c>
      <c r="L191" s="96">
        <v>2341.2772798859992</v>
      </c>
      <c r="M191" s="97">
        <v>2.3320811108554762E-5</v>
      </c>
      <c r="N191" s="97">
        <f t="shared" si="4"/>
        <v>2.0070204654955705E-3</v>
      </c>
      <c r="O191" s="97">
        <f>L191/'סכום נכסי הקרן'!$C$42</f>
        <v>3.4505433157540095E-4</v>
      </c>
    </row>
    <row r="192" spans="2:15">
      <c r="B192" s="89" t="s">
        <v>1509</v>
      </c>
      <c r="C192" s="86" t="s">
        <v>1510</v>
      </c>
      <c r="D192" s="99" t="s">
        <v>1487</v>
      </c>
      <c r="E192" s="99" t="s">
        <v>949</v>
      </c>
      <c r="F192" s="86"/>
      <c r="G192" s="99" t="s">
        <v>204</v>
      </c>
      <c r="H192" s="99" t="s">
        <v>177</v>
      </c>
      <c r="I192" s="96">
        <v>38633.954055000002</v>
      </c>
      <c r="J192" s="98">
        <v>7429</v>
      </c>
      <c r="K192" s="86"/>
      <c r="L192" s="96">
        <v>9993.7454683309988</v>
      </c>
      <c r="M192" s="97">
        <v>7.5764587171346155E-4</v>
      </c>
      <c r="N192" s="97">
        <f>L192/$L$11</f>
        <v>8.5669697708212374E-3</v>
      </c>
      <c r="O192" s="97">
        <f>L192/'סכום נכסי הקרן'!$C$42</f>
        <v>1.4728649152899792E-3</v>
      </c>
    </row>
    <row r="193" spans="2:15">
      <c r="B193" s="89" t="s">
        <v>1623</v>
      </c>
      <c r="C193" s="86" t="s">
        <v>1624</v>
      </c>
      <c r="D193" s="99" t="s">
        <v>1487</v>
      </c>
      <c r="E193" s="99" t="s">
        <v>949</v>
      </c>
      <c r="F193" s="86"/>
      <c r="G193" s="99" t="s">
        <v>1017</v>
      </c>
      <c r="H193" s="99" t="s">
        <v>177</v>
      </c>
      <c r="I193" s="96">
        <v>5988.2446929999987</v>
      </c>
      <c r="J193" s="98">
        <v>20383</v>
      </c>
      <c r="K193" s="86"/>
      <c r="L193" s="96">
        <v>4250.0731942699986</v>
      </c>
      <c r="M193" s="97">
        <v>6.1740540855143714E-5</v>
      </c>
      <c r="N193" s="97">
        <f t="shared" si="4"/>
        <v>3.643303573667002E-3</v>
      </c>
      <c r="O193" s="97">
        <f>L193/'סכום נכסי הקרן'!$C$42</f>
        <v>6.2637013470987521E-4</v>
      </c>
    </row>
    <row r="194" spans="2:15">
      <c r="B194" s="89" t="s">
        <v>1625</v>
      </c>
      <c r="C194" s="86" t="s">
        <v>1626</v>
      </c>
      <c r="D194" s="99" t="s">
        <v>1471</v>
      </c>
      <c r="E194" s="99" t="s">
        <v>949</v>
      </c>
      <c r="F194" s="86"/>
      <c r="G194" s="99" t="s">
        <v>1017</v>
      </c>
      <c r="H194" s="99" t="s">
        <v>177</v>
      </c>
      <c r="I194" s="96">
        <v>7973.9535579999992</v>
      </c>
      <c r="J194" s="98">
        <v>10359</v>
      </c>
      <c r="K194" s="86"/>
      <c r="L194" s="96">
        <v>2876.2080783620004</v>
      </c>
      <c r="M194" s="97">
        <v>6.7766806855567717E-6</v>
      </c>
      <c r="N194" s="97">
        <f t="shared" si="4"/>
        <v>2.4655808715562731E-3</v>
      </c>
      <c r="O194" s="97">
        <f>L194/'סכום נכסי הקרן'!$C$42</f>
        <v>4.2389172118874037E-4</v>
      </c>
    </row>
    <row r="195" spans="2:15">
      <c r="B195" s="89" t="s">
        <v>1513</v>
      </c>
      <c r="C195" s="86" t="s">
        <v>1514</v>
      </c>
      <c r="D195" s="99" t="s">
        <v>1471</v>
      </c>
      <c r="E195" s="99" t="s">
        <v>949</v>
      </c>
      <c r="F195" s="86"/>
      <c r="G195" s="99" t="s">
        <v>1217</v>
      </c>
      <c r="H195" s="99" t="s">
        <v>177</v>
      </c>
      <c r="I195" s="96">
        <v>32478.666975999997</v>
      </c>
      <c r="J195" s="98">
        <v>5589</v>
      </c>
      <c r="K195" s="86"/>
      <c r="L195" s="96">
        <v>6320.6402515949985</v>
      </c>
      <c r="M195" s="97">
        <v>2.3871779831534167E-4</v>
      </c>
      <c r="N195" s="97">
        <f>L195/$L$11</f>
        <v>5.4182622660584306E-3</v>
      </c>
      <c r="O195" s="97">
        <f>L195/'סכום נכסי הקרן'!$C$42</f>
        <v>9.3152755373292694E-4</v>
      </c>
    </row>
    <row r="196" spans="2:15">
      <c r="B196" s="89" t="s">
        <v>1515</v>
      </c>
      <c r="C196" s="86" t="s">
        <v>1516</v>
      </c>
      <c r="D196" s="99" t="s">
        <v>137</v>
      </c>
      <c r="E196" s="99" t="s">
        <v>949</v>
      </c>
      <c r="F196" s="86"/>
      <c r="G196" s="99" t="s">
        <v>681</v>
      </c>
      <c r="H196" s="99" t="s">
        <v>180</v>
      </c>
      <c r="I196" s="96">
        <v>805.74968199999989</v>
      </c>
      <c r="J196" s="98">
        <v>27.5</v>
      </c>
      <c r="K196" s="86"/>
      <c r="L196" s="96">
        <v>0.94836827799999979</v>
      </c>
      <c r="M196" s="97">
        <v>1.1753155513818404E-4</v>
      </c>
      <c r="N196" s="97">
        <f>L196/$L$11</f>
        <v>8.129727132813042E-7</v>
      </c>
      <c r="O196" s="97">
        <f>L196/'סכום נכסי הקרן'!$C$42</f>
        <v>1.3976925546748472E-7</v>
      </c>
    </row>
    <row r="197" spans="2:15">
      <c r="B197" s="89" t="s">
        <v>1627</v>
      </c>
      <c r="C197" s="86" t="s">
        <v>1628</v>
      </c>
      <c r="D197" s="99" t="s">
        <v>1487</v>
      </c>
      <c r="E197" s="99" t="s">
        <v>949</v>
      </c>
      <c r="F197" s="86"/>
      <c r="G197" s="99" t="s">
        <v>1139</v>
      </c>
      <c r="H197" s="99" t="s">
        <v>177</v>
      </c>
      <c r="I197" s="96">
        <v>26499.416092999996</v>
      </c>
      <c r="J197" s="98">
        <v>8522</v>
      </c>
      <c r="K197" s="86"/>
      <c r="L197" s="96">
        <v>7863.3317936189997</v>
      </c>
      <c r="M197" s="97">
        <v>4.2015866658640452E-5</v>
      </c>
      <c r="N197" s="97">
        <f t="shared" si="4"/>
        <v>6.7407085749124811E-3</v>
      </c>
      <c r="O197" s="97">
        <f>L197/'סכום נכסי הקרן'!$C$42</f>
        <v>1.1588873813933379E-3</v>
      </c>
    </row>
    <row r="198" spans="2:15">
      <c r="B198" s="89" t="s">
        <v>1629</v>
      </c>
      <c r="C198" s="86" t="s">
        <v>1630</v>
      </c>
      <c r="D198" s="99" t="s">
        <v>1471</v>
      </c>
      <c r="E198" s="99" t="s">
        <v>949</v>
      </c>
      <c r="F198" s="86"/>
      <c r="G198" s="99" t="s">
        <v>1488</v>
      </c>
      <c r="H198" s="99" t="s">
        <v>177</v>
      </c>
      <c r="I198" s="96">
        <v>7245.8648999999987</v>
      </c>
      <c r="J198" s="98">
        <v>10985</v>
      </c>
      <c r="K198" s="86"/>
      <c r="L198" s="96">
        <v>2771.5266587609995</v>
      </c>
      <c r="M198" s="97">
        <v>2.0031118477677378E-5</v>
      </c>
      <c r="N198" s="97">
        <f t="shared" si="4"/>
        <v>2.3758444899233517E-3</v>
      </c>
      <c r="O198" s="97">
        <f>L198/'סכום נכסי הקרן'!$C$42</f>
        <v>4.0846391279581639E-4</v>
      </c>
    </row>
    <row r="199" spans="2:15">
      <c r="B199" s="89" t="s">
        <v>1631</v>
      </c>
      <c r="C199" s="86" t="s">
        <v>1632</v>
      </c>
      <c r="D199" s="99" t="s">
        <v>1487</v>
      </c>
      <c r="E199" s="99" t="s">
        <v>949</v>
      </c>
      <c r="F199" s="86"/>
      <c r="G199" s="99" t="s">
        <v>1010</v>
      </c>
      <c r="H199" s="99" t="s">
        <v>177</v>
      </c>
      <c r="I199" s="96">
        <v>1287.5901929999998</v>
      </c>
      <c r="J199" s="98">
        <v>24498</v>
      </c>
      <c r="K199" s="86"/>
      <c r="L199" s="96">
        <v>1098.3406495349998</v>
      </c>
      <c r="M199" s="97">
        <v>5.2277311936662599E-6</v>
      </c>
      <c r="N199" s="97">
        <f t="shared" si="4"/>
        <v>9.4153399968489773E-4</v>
      </c>
      <c r="O199" s="97">
        <f>L199/'סכום נכסי הקרן'!$C$42</f>
        <v>1.6187198411879032E-4</v>
      </c>
    </row>
    <row r="200" spans="2:15">
      <c r="B200" s="89" t="s">
        <v>1633</v>
      </c>
      <c r="C200" s="86" t="s">
        <v>1634</v>
      </c>
      <c r="D200" s="99" t="s">
        <v>30</v>
      </c>
      <c r="E200" s="99" t="s">
        <v>949</v>
      </c>
      <c r="F200" s="86"/>
      <c r="G200" s="99" t="s">
        <v>998</v>
      </c>
      <c r="H200" s="99" t="s">
        <v>184</v>
      </c>
      <c r="I200" s="96">
        <v>12984.750919999999</v>
      </c>
      <c r="J200" s="98">
        <v>28260</v>
      </c>
      <c r="K200" s="86"/>
      <c r="L200" s="96">
        <v>1307.0725554549997</v>
      </c>
      <c r="M200" s="97">
        <v>9.7291786188877916E-5</v>
      </c>
      <c r="N200" s="97">
        <f t="shared" si="4"/>
        <v>1.1204659060346377E-3</v>
      </c>
      <c r="O200" s="97">
        <f>L200/'סכום נכסי הקרן'!$C$42</f>
        <v>1.9263461479668764E-4</v>
      </c>
    </row>
    <row r="201" spans="2:15">
      <c r="B201" s="89" t="s">
        <v>1635</v>
      </c>
      <c r="C201" s="86" t="s">
        <v>1636</v>
      </c>
      <c r="D201" s="99" t="s">
        <v>30</v>
      </c>
      <c r="E201" s="99" t="s">
        <v>949</v>
      </c>
      <c r="F201" s="86"/>
      <c r="G201" s="99" t="s">
        <v>1096</v>
      </c>
      <c r="H201" s="99" t="s">
        <v>179</v>
      </c>
      <c r="I201" s="96">
        <v>4025.4804999999992</v>
      </c>
      <c r="J201" s="98">
        <v>10796</v>
      </c>
      <c r="K201" s="86"/>
      <c r="L201" s="96">
        <v>1653.6182785379997</v>
      </c>
      <c r="M201" s="97">
        <v>3.2767330091954284E-6</v>
      </c>
      <c r="N201" s="97">
        <f t="shared" si="4"/>
        <v>1.4175363830912502E-3</v>
      </c>
      <c r="O201" s="97">
        <f>L201/'סכום נכסי הקרן'!$C$42</f>
        <v>2.4370806255360645E-4</v>
      </c>
    </row>
    <row r="202" spans="2:15">
      <c r="B202" s="89" t="s">
        <v>1637</v>
      </c>
      <c r="C202" s="86" t="s">
        <v>1638</v>
      </c>
      <c r="D202" s="99" t="s">
        <v>137</v>
      </c>
      <c r="E202" s="99" t="s">
        <v>949</v>
      </c>
      <c r="F202" s="86"/>
      <c r="G202" s="99" t="s">
        <v>1139</v>
      </c>
      <c r="H202" s="99" t="s">
        <v>180</v>
      </c>
      <c r="I202" s="96">
        <v>190555.17679899998</v>
      </c>
      <c r="J202" s="98">
        <v>810.8</v>
      </c>
      <c r="K202" s="86"/>
      <c r="L202" s="96">
        <v>6612.6914783469992</v>
      </c>
      <c r="M202" s="97">
        <v>1.7376188552375529E-4</v>
      </c>
      <c r="N202" s="97">
        <f t="shared" si="4"/>
        <v>5.6686182551162045E-3</v>
      </c>
      <c r="O202" s="97">
        <f>L202/'סכום נכסי הקרן'!$C$42</f>
        <v>9.7456967509908753E-4</v>
      </c>
    </row>
    <row r="203" spans="2:15">
      <c r="B203" s="89" t="s">
        <v>1639</v>
      </c>
      <c r="C203" s="86" t="s">
        <v>1640</v>
      </c>
      <c r="D203" s="99" t="s">
        <v>1471</v>
      </c>
      <c r="E203" s="99" t="s">
        <v>949</v>
      </c>
      <c r="F203" s="86"/>
      <c r="G203" s="99" t="s">
        <v>1103</v>
      </c>
      <c r="H203" s="99" t="s">
        <v>177</v>
      </c>
      <c r="I203" s="96">
        <v>7849.6869749999987</v>
      </c>
      <c r="J203" s="98">
        <v>8842</v>
      </c>
      <c r="K203" s="86"/>
      <c r="L203" s="96">
        <v>2416.7493803509997</v>
      </c>
      <c r="M203" s="97">
        <v>6.557800313283207E-6</v>
      </c>
      <c r="N203" s="97">
        <f t="shared" si="4"/>
        <v>2.0717176508774611E-3</v>
      </c>
      <c r="O203" s="97">
        <f>L203/'סכום נכסי הקרן'!$C$42</f>
        <v>3.5617730936289744E-4</v>
      </c>
    </row>
    <row r="204" spans="2:15">
      <c r="B204" s="89" t="s">
        <v>1641</v>
      </c>
      <c r="C204" s="86" t="s">
        <v>1642</v>
      </c>
      <c r="D204" s="99" t="s">
        <v>1487</v>
      </c>
      <c r="E204" s="99" t="s">
        <v>949</v>
      </c>
      <c r="F204" s="86"/>
      <c r="G204" s="99" t="s">
        <v>1488</v>
      </c>
      <c r="H204" s="99" t="s">
        <v>177</v>
      </c>
      <c r="I204" s="96">
        <v>7608.1581449999994</v>
      </c>
      <c r="J204" s="98">
        <v>10691</v>
      </c>
      <c r="K204" s="86"/>
      <c r="L204" s="96">
        <v>2832.2176681159995</v>
      </c>
      <c r="M204" s="97">
        <v>1.489084655065358E-5</v>
      </c>
      <c r="N204" s="97">
        <f t="shared" si="4"/>
        <v>2.4278708342156431E-3</v>
      </c>
      <c r="O204" s="97">
        <f>L204/'סכום נכסי הקרן'!$C$42</f>
        <v>4.1740847303459584E-4</v>
      </c>
    </row>
    <row r="205" spans="2:15">
      <c r="B205" s="89" t="s">
        <v>1643</v>
      </c>
      <c r="C205" s="86" t="s">
        <v>1644</v>
      </c>
      <c r="D205" s="99" t="s">
        <v>30</v>
      </c>
      <c r="E205" s="99" t="s">
        <v>949</v>
      </c>
      <c r="F205" s="86"/>
      <c r="G205" s="99" t="s">
        <v>998</v>
      </c>
      <c r="H205" s="99" t="s">
        <v>179</v>
      </c>
      <c r="I205" s="96">
        <v>3656.3439379999995</v>
      </c>
      <c r="J205" s="98">
        <v>10550</v>
      </c>
      <c r="K205" s="86"/>
      <c r="L205" s="96">
        <v>1467.7570064329998</v>
      </c>
      <c r="M205" s="97">
        <v>1.7141111237907144E-5</v>
      </c>
      <c r="N205" s="97">
        <f t="shared" si="4"/>
        <v>1.2582099418950417E-3</v>
      </c>
      <c r="O205" s="97">
        <f>L205/'סכום נכסי הקרן'!$C$42</f>
        <v>2.163160754690749E-4</v>
      </c>
    </row>
    <row r="206" spans="2:15">
      <c r="B206" s="89" t="s">
        <v>1645</v>
      </c>
      <c r="C206" s="86" t="s">
        <v>1646</v>
      </c>
      <c r="D206" s="99" t="s">
        <v>1487</v>
      </c>
      <c r="E206" s="99" t="s">
        <v>949</v>
      </c>
      <c r="F206" s="86"/>
      <c r="G206" s="99" t="s">
        <v>1488</v>
      </c>
      <c r="H206" s="99" t="s">
        <v>177</v>
      </c>
      <c r="I206" s="96">
        <v>9057.3311249999988</v>
      </c>
      <c r="J206" s="98">
        <v>9263</v>
      </c>
      <c r="K206" s="96">
        <v>18.291823646999998</v>
      </c>
      <c r="L206" s="96">
        <v>2939.6222105489996</v>
      </c>
      <c r="M206" s="97">
        <v>7.4978736519625209E-5</v>
      </c>
      <c r="N206" s="97">
        <f t="shared" si="4"/>
        <v>2.5199415669742656E-3</v>
      </c>
      <c r="O206" s="97">
        <f>L206/'סכום נכסי הקרן'!$C$42</f>
        <v>4.3323761164870526E-4</v>
      </c>
    </row>
    <row r="207" spans="2:15">
      <c r="B207" s="89" t="s">
        <v>1647</v>
      </c>
      <c r="C207" s="86" t="s">
        <v>1648</v>
      </c>
      <c r="D207" s="99" t="s">
        <v>1487</v>
      </c>
      <c r="E207" s="99" t="s">
        <v>949</v>
      </c>
      <c r="F207" s="86"/>
      <c r="G207" s="99" t="s">
        <v>1488</v>
      </c>
      <c r="H207" s="99" t="s">
        <v>177</v>
      </c>
      <c r="I207" s="96">
        <v>14894.277849999999</v>
      </c>
      <c r="J207" s="98">
        <v>5574</v>
      </c>
      <c r="K207" s="86"/>
      <c r="L207" s="96">
        <v>2890.7809389039994</v>
      </c>
      <c r="M207" s="97">
        <v>1.2320188093651703E-5</v>
      </c>
      <c r="N207" s="97">
        <f t="shared" si="4"/>
        <v>2.4780732105029991E-3</v>
      </c>
      <c r="O207" s="97">
        <f>L207/'סכום נכסי הקרן'!$C$42</f>
        <v>4.2603944999329525E-4</v>
      </c>
    </row>
    <row r="208" spans="2:15">
      <c r="B208" s="89" t="s">
        <v>1649</v>
      </c>
      <c r="C208" s="86" t="s">
        <v>1650</v>
      </c>
      <c r="D208" s="99" t="s">
        <v>1487</v>
      </c>
      <c r="E208" s="99" t="s">
        <v>949</v>
      </c>
      <c r="F208" s="86"/>
      <c r="G208" s="99" t="s">
        <v>1096</v>
      </c>
      <c r="H208" s="99" t="s">
        <v>177</v>
      </c>
      <c r="I208" s="96">
        <v>7102.9603419999985</v>
      </c>
      <c r="J208" s="98">
        <v>4120</v>
      </c>
      <c r="K208" s="86"/>
      <c r="L208" s="96">
        <v>1018.9793259629997</v>
      </c>
      <c r="M208" s="97">
        <v>9.1886133229683766E-6</v>
      </c>
      <c r="N208" s="97">
        <f t="shared" si="4"/>
        <v>8.7350284338137099E-4</v>
      </c>
      <c r="O208" s="97">
        <f>L208/'סכום נכסי הקרן'!$C$42</f>
        <v>1.5017581780250977E-4</v>
      </c>
    </row>
    <row r="209" spans="2:15">
      <c r="B209" s="89" t="s">
        <v>1651</v>
      </c>
      <c r="C209" s="86" t="s">
        <v>1652</v>
      </c>
      <c r="D209" s="99" t="s">
        <v>30</v>
      </c>
      <c r="E209" s="99" t="s">
        <v>949</v>
      </c>
      <c r="F209" s="86"/>
      <c r="G209" s="99" t="s">
        <v>1582</v>
      </c>
      <c r="H209" s="99" t="s">
        <v>179</v>
      </c>
      <c r="I209" s="96">
        <v>13123.066429999999</v>
      </c>
      <c r="J209" s="98">
        <v>5515</v>
      </c>
      <c r="K209" s="86"/>
      <c r="L209" s="96">
        <v>2753.8197173029994</v>
      </c>
      <c r="M209" s="97">
        <v>8.4953914078189952E-6</v>
      </c>
      <c r="N209" s="97">
        <f t="shared" si="4"/>
        <v>2.3606655129637033E-3</v>
      </c>
      <c r="O209" s="97">
        <f>L209/'סכום נכסי הקרן'!$C$42</f>
        <v>4.0585428731423635E-4</v>
      </c>
    </row>
    <row r="210" spans="2:15">
      <c r="B210" s="89" t="s">
        <v>1653</v>
      </c>
      <c r="C210" s="86" t="s">
        <v>1654</v>
      </c>
      <c r="D210" s="99" t="s">
        <v>1487</v>
      </c>
      <c r="E210" s="99" t="s">
        <v>949</v>
      </c>
      <c r="F210" s="86"/>
      <c r="G210" s="99" t="s">
        <v>967</v>
      </c>
      <c r="H210" s="99" t="s">
        <v>177</v>
      </c>
      <c r="I210" s="96">
        <v>10057.502009999998</v>
      </c>
      <c r="J210" s="98">
        <v>11982</v>
      </c>
      <c r="K210" s="86"/>
      <c r="L210" s="96">
        <v>4196.1229998690005</v>
      </c>
      <c r="M210" s="97">
        <v>1.4402117301989289E-5</v>
      </c>
      <c r="N210" s="97">
        <f t="shared" si="4"/>
        <v>3.5970556793186916E-3</v>
      </c>
      <c r="O210" s="97">
        <f>L210/'סכום נכסי הקרן'!$C$42</f>
        <v>6.1841902681363079E-4</v>
      </c>
    </row>
    <row r="211" spans="2:15">
      <c r="B211" s="89" t="s">
        <v>1655</v>
      </c>
      <c r="C211" s="86" t="s">
        <v>1656</v>
      </c>
      <c r="D211" s="99" t="s">
        <v>1487</v>
      </c>
      <c r="E211" s="99" t="s">
        <v>949</v>
      </c>
      <c r="F211" s="86"/>
      <c r="G211" s="99" t="s">
        <v>988</v>
      </c>
      <c r="H211" s="99" t="s">
        <v>177</v>
      </c>
      <c r="I211" s="96">
        <v>5205.4293439999992</v>
      </c>
      <c r="J211" s="98">
        <v>21732</v>
      </c>
      <c r="K211" s="86"/>
      <c r="L211" s="96">
        <v>3938.9912774279992</v>
      </c>
      <c r="M211" s="97">
        <v>5.4928098080352291E-6</v>
      </c>
      <c r="N211" s="97">
        <f t="shared" si="4"/>
        <v>3.3766338464581492E-3</v>
      </c>
      <c r="O211" s="97">
        <f>L211/'סכום נכסי הקרן'!$C$42</f>
        <v>5.8052329554935636E-4</v>
      </c>
    </row>
    <row r="212" spans="2:15">
      <c r="B212" s="89" t="s">
        <v>1657</v>
      </c>
      <c r="C212" s="86" t="s">
        <v>1658</v>
      </c>
      <c r="D212" s="99" t="s">
        <v>1471</v>
      </c>
      <c r="E212" s="99" t="s">
        <v>949</v>
      </c>
      <c r="F212" s="86"/>
      <c r="G212" s="99" t="s">
        <v>1096</v>
      </c>
      <c r="H212" s="99" t="s">
        <v>177</v>
      </c>
      <c r="I212" s="96">
        <v>11813.251724999998</v>
      </c>
      <c r="J212" s="98">
        <v>5978</v>
      </c>
      <c r="K212" s="86"/>
      <c r="L212" s="96">
        <v>2458.9751270359998</v>
      </c>
      <c r="M212" s="97">
        <v>3.8950623791845015E-4</v>
      </c>
      <c r="N212" s="97">
        <f t="shared" si="4"/>
        <v>2.1079149601392474E-3</v>
      </c>
      <c r="O212" s="97">
        <f>L212/'סכום נכסי הקרן'!$C$42</f>
        <v>3.6240048374845094E-4</v>
      </c>
    </row>
    <row r="213" spans="2:15">
      <c r="B213" s="89" t="s">
        <v>1659</v>
      </c>
      <c r="C213" s="86" t="s">
        <v>1660</v>
      </c>
      <c r="D213" s="99" t="s">
        <v>30</v>
      </c>
      <c r="E213" s="99" t="s">
        <v>949</v>
      </c>
      <c r="F213" s="86"/>
      <c r="G213" s="99" t="s">
        <v>998</v>
      </c>
      <c r="H213" s="99" t="s">
        <v>179</v>
      </c>
      <c r="I213" s="96">
        <v>5304.4561639999993</v>
      </c>
      <c r="J213" s="98">
        <v>9882</v>
      </c>
      <c r="K213" s="86"/>
      <c r="L213" s="96">
        <v>1994.5290929569999</v>
      </c>
      <c r="M213" s="97">
        <v>8.7642528884218236E-6</v>
      </c>
      <c r="N213" s="97">
        <f t="shared" si="4"/>
        <v>1.7097764297212723E-3</v>
      </c>
      <c r="O213" s="97">
        <f>L213/'סכום נכסי הקרן'!$C$42</f>
        <v>2.9395104496613875E-4</v>
      </c>
    </row>
    <row r="214" spans="2:15">
      <c r="B214" s="89" t="s">
        <v>1661</v>
      </c>
      <c r="C214" s="86" t="s">
        <v>1662</v>
      </c>
      <c r="D214" s="99" t="s">
        <v>1487</v>
      </c>
      <c r="E214" s="99" t="s">
        <v>949</v>
      </c>
      <c r="F214" s="86"/>
      <c r="G214" s="99" t="s">
        <v>1096</v>
      </c>
      <c r="H214" s="99" t="s">
        <v>177</v>
      </c>
      <c r="I214" s="96">
        <v>8758.7209819999989</v>
      </c>
      <c r="J214" s="98">
        <v>17201</v>
      </c>
      <c r="K214" s="86"/>
      <c r="L214" s="96">
        <v>5245.9380096469986</v>
      </c>
      <c r="M214" s="97">
        <v>5.0717229626721327E-6</v>
      </c>
      <c r="N214" s="97">
        <f t="shared" si="4"/>
        <v>4.496991892645576E-3</v>
      </c>
      <c r="O214" s="97">
        <f>L214/'סכום נכסי הקרן'!$C$42</f>
        <v>7.7313936668486904E-4</v>
      </c>
    </row>
    <row r="215" spans="2:15">
      <c r="B215" s="89" t="s">
        <v>1663</v>
      </c>
      <c r="C215" s="86" t="s">
        <v>1664</v>
      </c>
      <c r="D215" s="99" t="s">
        <v>1487</v>
      </c>
      <c r="E215" s="99" t="s">
        <v>949</v>
      </c>
      <c r="F215" s="86"/>
      <c r="G215" s="99" t="s">
        <v>1665</v>
      </c>
      <c r="H215" s="99" t="s">
        <v>177</v>
      </c>
      <c r="I215" s="96">
        <v>18165.826106999997</v>
      </c>
      <c r="J215" s="98">
        <v>11868</v>
      </c>
      <c r="K215" s="86"/>
      <c r="L215" s="96">
        <v>7506.9142840689992</v>
      </c>
      <c r="M215" s="97">
        <v>6.3867833156103018E-6</v>
      </c>
      <c r="N215" s="97">
        <f t="shared" si="4"/>
        <v>6.4351756753822532E-3</v>
      </c>
      <c r="O215" s="97">
        <f>L215/'סכום נכסי הקרן'!$C$42</f>
        <v>1.1063590428765377E-3</v>
      </c>
    </row>
    <row r="216" spans="2:15">
      <c r="B216" s="89" t="s">
        <v>1666</v>
      </c>
      <c r="C216" s="86" t="s">
        <v>1667</v>
      </c>
      <c r="D216" s="99" t="s">
        <v>1487</v>
      </c>
      <c r="E216" s="99" t="s">
        <v>949</v>
      </c>
      <c r="F216" s="86"/>
      <c r="G216" s="99" t="s">
        <v>1125</v>
      </c>
      <c r="H216" s="99" t="s">
        <v>177</v>
      </c>
      <c r="I216" s="96">
        <v>7092.8966409999994</v>
      </c>
      <c r="J216" s="98">
        <v>13032</v>
      </c>
      <c r="K216" s="86"/>
      <c r="L216" s="96">
        <v>3218.5737823459995</v>
      </c>
      <c r="M216" s="97">
        <v>3.9374815221078049E-6</v>
      </c>
      <c r="N216" s="97">
        <f t="shared" si="4"/>
        <v>2.7590680977310142E-3</v>
      </c>
      <c r="O216" s="97">
        <f>L216/'סכום נכסי הקרן'!$C$42</f>
        <v>4.7434912329033708E-4</v>
      </c>
    </row>
    <row r="217" spans="2:15">
      <c r="B217" s="89" t="s">
        <v>1668</v>
      </c>
      <c r="C217" s="86" t="s">
        <v>1669</v>
      </c>
      <c r="D217" s="99" t="s">
        <v>1487</v>
      </c>
      <c r="E217" s="99" t="s">
        <v>949</v>
      </c>
      <c r="F217" s="86"/>
      <c r="G217" s="99" t="s">
        <v>961</v>
      </c>
      <c r="H217" s="99" t="s">
        <v>177</v>
      </c>
      <c r="I217" s="96">
        <v>6236.1536260000003</v>
      </c>
      <c r="J217" s="98">
        <v>5044</v>
      </c>
      <c r="K217" s="86"/>
      <c r="L217" s="96">
        <v>1095.2686326729997</v>
      </c>
      <c r="M217" s="97">
        <v>1.4153432031638019E-6</v>
      </c>
      <c r="N217" s="97">
        <f t="shared" si="4"/>
        <v>9.3890056503563568E-4</v>
      </c>
      <c r="O217" s="97">
        <f>L217/'סכום נכסי הקרן'!$C$42</f>
        <v>1.6141923435949765E-4</v>
      </c>
    </row>
    <row r="218" spans="2:15">
      <c r="E218" s="1"/>
      <c r="F218" s="1"/>
      <c r="G218" s="1"/>
    </row>
    <row r="219" spans="2:15">
      <c r="E219" s="1"/>
      <c r="F219" s="1"/>
      <c r="G219" s="1"/>
    </row>
    <row r="220" spans="2:15">
      <c r="E220" s="1"/>
      <c r="F220" s="1"/>
      <c r="G220" s="1"/>
    </row>
    <row r="221" spans="2:15">
      <c r="B221" s="101" t="s">
        <v>270</v>
      </c>
      <c r="E221" s="1"/>
      <c r="F221" s="1"/>
      <c r="G221" s="1"/>
    </row>
    <row r="222" spans="2:15">
      <c r="B222" s="101" t="s">
        <v>125</v>
      </c>
      <c r="E222" s="1"/>
      <c r="F222" s="1"/>
      <c r="G222" s="1"/>
    </row>
    <row r="223" spans="2:15">
      <c r="B223" s="101" t="s">
        <v>252</v>
      </c>
      <c r="E223" s="1"/>
      <c r="F223" s="1"/>
      <c r="G223" s="1"/>
    </row>
    <row r="224" spans="2:15">
      <c r="B224" s="101" t="s">
        <v>260</v>
      </c>
      <c r="E224" s="1"/>
      <c r="F224" s="1"/>
      <c r="G224" s="1"/>
    </row>
    <row r="225" spans="2:7">
      <c r="B225" s="101" t="s">
        <v>267</v>
      </c>
      <c r="E225" s="1"/>
      <c r="F225" s="1"/>
      <c r="G225" s="1"/>
    </row>
    <row r="226" spans="2:7">
      <c r="E226" s="1"/>
      <c r="F226" s="1"/>
      <c r="G226" s="1"/>
    </row>
    <row r="227" spans="2:7">
      <c r="E227" s="1"/>
      <c r="F227" s="1"/>
      <c r="G227" s="1"/>
    </row>
    <row r="228" spans="2:7">
      <c r="E228" s="1"/>
      <c r="F228" s="1"/>
      <c r="G228" s="1"/>
    </row>
    <row r="229" spans="2:7">
      <c r="E229" s="1"/>
      <c r="F229" s="1"/>
      <c r="G229" s="1"/>
    </row>
    <row r="230" spans="2:7">
      <c r="E230" s="1"/>
      <c r="F230" s="1"/>
      <c r="G230" s="1"/>
    </row>
    <row r="231" spans="2:7">
      <c r="E231" s="1"/>
      <c r="F231" s="1"/>
      <c r="G231" s="1"/>
    </row>
    <row r="232" spans="2:7">
      <c r="E232" s="1"/>
      <c r="F232" s="1"/>
      <c r="G232" s="1"/>
    </row>
    <row r="233" spans="2:7">
      <c r="E233" s="1"/>
      <c r="F233" s="1"/>
      <c r="G233" s="1"/>
    </row>
    <row r="234" spans="2:7">
      <c r="E234" s="1"/>
      <c r="F234" s="1"/>
      <c r="G234" s="1"/>
    </row>
    <row r="235" spans="2:7">
      <c r="E235" s="1"/>
      <c r="F235" s="1"/>
      <c r="G235" s="1"/>
    </row>
    <row r="236" spans="2:7">
      <c r="E236" s="1"/>
      <c r="F236" s="1"/>
      <c r="G236" s="1"/>
    </row>
    <row r="237" spans="2:7">
      <c r="E237" s="1"/>
      <c r="F237" s="1"/>
      <c r="G237" s="1"/>
    </row>
    <row r="238" spans="2:7">
      <c r="E238" s="1"/>
      <c r="F238" s="1"/>
      <c r="G238" s="1"/>
    </row>
    <row r="239" spans="2:7">
      <c r="E239" s="1"/>
      <c r="F239" s="1"/>
      <c r="G239" s="1"/>
    </row>
    <row r="240" spans="2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23 B225"/>
    <dataValidation type="list" allowBlank="1" showInputMessage="1" showErrorMessage="1" sqref="E12:E35 E37:E140 E141:E357">
      <formula1>$BF$6:$BF$23</formula1>
    </dataValidation>
    <dataValidation type="list" allowBlank="1" showInputMessage="1" showErrorMessage="1" sqref="H12:H35 H37:H140 H141:H357">
      <formula1>$BJ$6:$BJ$19</formula1>
    </dataValidation>
    <dataValidation type="list" allowBlank="1" showInputMessage="1" showErrorMessage="1" sqref="G12:G35 G37:G140 G141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62" workbookViewId="0">
      <selection activeCell="I79" sqref="I79:I80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193</v>
      </c>
      <c r="C1" s="80" t="s" vm="1">
        <v>271</v>
      </c>
    </row>
    <row r="2" spans="2:63">
      <c r="B2" s="58" t="s">
        <v>192</v>
      </c>
      <c r="C2" s="80" t="s">
        <v>272</v>
      </c>
    </row>
    <row r="3" spans="2:63">
      <c r="B3" s="58" t="s">
        <v>194</v>
      </c>
      <c r="C3" s="80" t="s">
        <v>273</v>
      </c>
    </row>
    <row r="4" spans="2:63">
      <c r="B4" s="58" t="s">
        <v>195</v>
      </c>
      <c r="C4" s="80">
        <v>8801</v>
      </c>
    </row>
    <row r="6" spans="2:63" ht="26.25" customHeight="1">
      <c r="B6" s="164" t="s">
        <v>223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  <c r="BK6" s="3"/>
    </row>
    <row r="7" spans="2:63" ht="26.25" customHeight="1">
      <c r="B7" s="164" t="s">
        <v>102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  <c r="BH7" s="3"/>
      <c r="BK7" s="3"/>
    </row>
    <row r="8" spans="2:63" s="3" customFormat="1" ht="74.25" customHeight="1">
      <c r="B8" s="23" t="s">
        <v>128</v>
      </c>
      <c r="C8" s="31" t="s">
        <v>49</v>
      </c>
      <c r="D8" s="31" t="s">
        <v>133</v>
      </c>
      <c r="E8" s="31" t="s">
        <v>130</v>
      </c>
      <c r="F8" s="31" t="s">
        <v>70</v>
      </c>
      <c r="G8" s="31" t="s">
        <v>113</v>
      </c>
      <c r="H8" s="31" t="s">
        <v>254</v>
      </c>
      <c r="I8" s="31" t="s">
        <v>253</v>
      </c>
      <c r="J8" s="31" t="s">
        <v>269</v>
      </c>
      <c r="K8" s="31" t="s">
        <v>67</v>
      </c>
      <c r="L8" s="31" t="s">
        <v>64</v>
      </c>
      <c r="M8" s="31" t="s">
        <v>196</v>
      </c>
      <c r="N8" s="15" t="s">
        <v>198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261</v>
      </c>
      <c r="I9" s="33"/>
      <c r="J9" s="17" t="s">
        <v>257</v>
      </c>
      <c r="K9" s="33" t="s">
        <v>257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1" t="s">
        <v>33</v>
      </c>
      <c r="C11" s="82"/>
      <c r="D11" s="82"/>
      <c r="E11" s="82"/>
      <c r="F11" s="82"/>
      <c r="G11" s="82"/>
      <c r="H11" s="90"/>
      <c r="I11" s="92"/>
      <c r="J11" s="90">
        <v>396.70473415999993</v>
      </c>
      <c r="K11" s="90">
        <v>773624.22837693058</v>
      </c>
      <c r="L11" s="82"/>
      <c r="M11" s="91">
        <f>K11/$K$11</f>
        <v>1</v>
      </c>
      <c r="N11" s="91">
        <f>K11/'סכום נכסי הקרן'!$C$42</f>
        <v>0.11401570984626605</v>
      </c>
      <c r="O11" s="5"/>
      <c r="BH11" s="1"/>
      <c r="BI11" s="3"/>
      <c r="BK11" s="1"/>
    </row>
    <row r="12" spans="2:63" ht="20.25">
      <c r="B12" s="83" t="s">
        <v>248</v>
      </c>
      <c r="C12" s="84"/>
      <c r="D12" s="84"/>
      <c r="E12" s="84"/>
      <c r="F12" s="84"/>
      <c r="G12" s="84"/>
      <c r="H12" s="93"/>
      <c r="I12" s="95"/>
      <c r="J12" s="84"/>
      <c r="K12" s="93">
        <v>75788.640995150985</v>
      </c>
      <c r="L12" s="84"/>
      <c r="M12" s="94">
        <f t="shared" ref="M12:M24" si="0">K12/$K$11</f>
        <v>9.7965702488604992E-2</v>
      </c>
      <c r="N12" s="94">
        <f>K12/'סכום נכסי הקרן'!$C$42</f>
        <v>1.116962910982641E-2</v>
      </c>
      <c r="BI12" s="4"/>
    </row>
    <row r="13" spans="2:63">
      <c r="B13" s="104" t="s">
        <v>72</v>
      </c>
      <c r="C13" s="84"/>
      <c r="D13" s="84"/>
      <c r="E13" s="84"/>
      <c r="F13" s="84"/>
      <c r="G13" s="84"/>
      <c r="H13" s="93"/>
      <c r="I13" s="95"/>
      <c r="J13" s="84"/>
      <c r="K13" s="93">
        <v>56907.23045535398</v>
      </c>
      <c r="L13" s="84"/>
      <c r="M13" s="94">
        <f t="shared" si="0"/>
        <v>7.3559266072555377E-2</v>
      </c>
      <c r="N13" s="94">
        <f>K13/'סכום נכסי הקרן'!$C$42</f>
        <v>8.3869119370327556E-3</v>
      </c>
    </row>
    <row r="14" spans="2:63">
      <c r="B14" s="89" t="s">
        <v>1670</v>
      </c>
      <c r="C14" s="86" t="s">
        <v>1671</v>
      </c>
      <c r="D14" s="99" t="s">
        <v>134</v>
      </c>
      <c r="E14" s="86" t="s">
        <v>1672</v>
      </c>
      <c r="F14" s="99" t="s">
        <v>1673</v>
      </c>
      <c r="G14" s="99" t="s">
        <v>178</v>
      </c>
      <c r="H14" s="96">
        <v>343658.23199999996</v>
      </c>
      <c r="I14" s="98">
        <v>1524</v>
      </c>
      <c r="J14" s="86"/>
      <c r="K14" s="96">
        <v>5237.3514556799992</v>
      </c>
      <c r="L14" s="97">
        <v>4.7616001175843888E-3</v>
      </c>
      <c r="M14" s="97">
        <f t="shared" si="0"/>
        <v>6.7698906828034611E-3</v>
      </c>
      <c r="N14" s="97">
        <f>K14/'סכום נכסי הקרן'!$C$42</f>
        <v>7.7187389178145929E-4</v>
      </c>
    </row>
    <row r="15" spans="2:63">
      <c r="B15" s="89" t="s">
        <v>1674</v>
      </c>
      <c r="C15" s="86" t="s">
        <v>1675</v>
      </c>
      <c r="D15" s="99" t="s">
        <v>134</v>
      </c>
      <c r="E15" s="86" t="s">
        <v>1672</v>
      </c>
      <c r="F15" s="99" t="s">
        <v>1673</v>
      </c>
      <c r="G15" s="99" t="s">
        <v>178</v>
      </c>
      <c r="H15" s="96">
        <v>549421.36463099986</v>
      </c>
      <c r="I15" s="98">
        <v>2343</v>
      </c>
      <c r="J15" s="86"/>
      <c r="K15" s="96">
        <v>12872.942573316001</v>
      </c>
      <c r="L15" s="97">
        <v>1.2971883853479979E-2</v>
      </c>
      <c r="M15" s="97">
        <f t="shared" si="0"/>
        <v>1.6639787252169611E-2</v>
      </c>
      <c r="N15" s="97">
        <f>K15/'סכום נכסי הקרן'!$C$42</f>
        <v>1.8971971552469667E-3</v>
      </c>
    </row>
    <row r="16" spans="2:63" ht="20.25">
      <c r="B16" s="89" t="s">
        <v>1676</v>
      </c>
      <c r="C16" s="86" t="s">
        <v>1677</v>
      </c>
      <c r="D16" s="99" t="s">
        <v>134</v>
      </c>
      <c r="E16" s="86" t="s">
        <v>1678</v>
      </c>
      <c r="F16" s="99" t="s">
        <v>1673</v>
      </c>
      <c r="G16" s="99" t="s">
        <v>178</v>
      </c>
      <c r="H16" s="96">
        <v>343.65823199999994</v>
      </c>
      <c r="I16" s="98">
        <v>1173</v>
      </c>
      <c r="J16" s="86"/>
      <c r="K16" s="96">
        <v>4.0311110609999998</v>
      </c>
      <c r="L16" s="97">
        <v>5.54141785304831E-4</v>
      </c>
      <c r="M16" s="97">
        <f t="shared" si="0"/>
        <v>5.2106835762593696E-6</v>
      </c>
      <c r="N16" s="97">
        <f>K16/'סכום נכסי הקרן'!$C$42</f>
        <v>5.9409978673149217E-7</v>
      </c>
      <c r="BH16" s="4"/>
    </row>
    <row r="17" spans="2:14">
      <c r="B17" s="89" t="s">
        <v>1679</v>
      </c>
      <c r="C17" s="86" t="s">
        <v>1680</v>
      </c>
      <c r="D17" s="99" t="s">
        <v>134</v>
      </c>
      <c r="E17" s="86" t="s">
        <v>1678</v>
      </c>
      <c r="F17" s="99" t="s">
        <v>1673</v>
      </c>
      <c r="G17" s="99" t="s">
        <v>178</v>
      </c>
      <c r="H17" s="96">
        <v>438164.24579999992</v>
      </c>
      <c r="I17" s="98">
        <v>1520</v>
      </c>
      <c r="J17" s="86"/>
      <c r="K17" s="96">
        <v>6660.0965361599974</v>
      </c>
      <c r="L17" s="97">
        <v>3.4329326414153415E-3</v>
      </c>
      <c r="M17" s="97">
        <f t="shared" si="0"/>
        <v>8.6089554745886511E-3</v>
      </c>
      <c r="N17" s="97">
        <f>K17/'סכום נכסי הקרן'!$C$42</f>
        <v>9.8155616947012323E-4</v>
      </c>
    </row>
    <row r="18" spans="2:14">
      <c r="B18" s="89" t="s">
        <v>1681</v>
      </c>
      <c r="C18" s="86" t="s">
        <v>1682</v>
      </c>
      <c r="D18" s="99" t="s">
        <v>134</v>
      </c>
      <c r="E18" s="86" t="s">
        <v>1678</v>
      </c>
      <c r="F18" s="99" t="s">
        <v>1673</v>
      </c>
      <c r="G18" s="99" t="s">
        <v>178</v>
      </c>
      <c r="H18" s="96">
        <v>197603.48339999997</v>
      </c>
      <c r="I18" s="98">
        <v>2322</v>
      </c>
      <c r="J18" s="86"/>
      <c r="K18" s="96">
        <v>4588.3528845479996</v>
      </c>
      <c r="L18" s="97">
        <v>2.7330990286258718E-3</v>
      </c>
      <c r="M18" s="97">
        <f t="shared" si="0"/>
        <v>5.9309839535072453E-3</v>
      </c>
      <c r="N18" s="97">
        <f>K18/'סכום נכסי הקרן'!$C$42</f>
        <v>6.7622534554594193E-4</v>
      </c>
    </row>
    <row r="19" spans="2:14">
      <c r="B19" s="89" t="s">
        <v>1683</v>
      </c>
      <c r="C19" s="86" t="s">
        <v>1684</v>
      </c>
      <c r="D19" s="99" t="s">
        <v>134</v>
      </c>
      <c r="E19" s="86" t="s">
        <v>1685</v>
      </c>
      <c r="F19" s="99" t="s">
        <v>1673</v>
      </c>
      <c r="G19" s="99" t="s">
        <v>178</v>
      </c>
      <c r="H19" s="96">
        <v>5.3266999999999995E-2</v>
      </c>
      <c r="I19" s="98">
        <v>16060</v>
      </c>
      <c r="J19" s="86"/>
      <c r="K19" s="96">
        <v>8.554512999999998E-3</v>
      </c>
      <c r="L19" s="97">
        <v>4.2564402361174856E-9</v>
      </c>
      <c r="M19" s="97">
        <f t="shared" si="0"/>
        <v>1.1057710819046387E-8</v>
      </c>
      <c r="N19" s="97">
        <f>K19/'סכום נכסי הקרן'!$C$42</f>
        <v>1.2607527483083096E-9</v>
      </c>
    </row>
    <row r="20" spans="2:14">
      <c r="B20" s="89" t="s">
        <v>1686</v>
      </c>
      <c r="C20" s="86" t="s">
        <v>1687</v>
      </c>
      <c r="D20" s="99" t="s">
        <v>134</v>
      </c>
      <c r="E20" s="86" t="s">
        <v>1685</v>
      </c>
      <c r="F20" s="99" t="s">
        <v>1673</v>
      </c>
      <c r="G20" s="99" t="s">
        <v>178</v>
      </c>
      <c r="H20" s="96">
        <v>9557.994577999998</v>
      </c>
      <c r="I20" s="98">
        <v>22730</v>
      </c>
      <c r="J20" s="86"/>
      <c r="K20" s="96">
        <v>2172.5321674660004</v>
      </c>
      <c r="L20" s="97">
        <v>1.2044658992172224E-3</v>
      </c>
      <c r="M20" s="97">
        <f t="shared" si="0"/>
        <v>2.8082524923294986E-3</v>
      </c>
      <c r="N20" s="97">
        <f>K20/'סכום נכסי הקרן'!$C$42</f>
        <v>3.2018490134049356E-4</v>
      </c>
    </row>
    <row r="21" spans="2:14">
      <c r="B21" s="89" t="s">
        <v>1688</v>
      </c>
      <c r="C21" s="86" t="s">
        <v>1689</v>
      </c>
      <c r="D21" s="99" t="s">
        <v>134</v>
      </c>
      <c r="E21" s="86" t="s">
        <v>1685</v>
      </c>
      <c r="F21" s="99" t="s">
        <v>1673</v>
      </c>
      <c r="G21" s="99" t="s">
        <v>178</v>
      </c>
      <c r="H21" s="96">
        <v>44031.210974999995</v>
      </c>
      <c r="I21" s="98">
        <v>15110</v>
      </c>
      <c r="J21" s="86"/>
      <c r="K21" s="96">
        <v>6653.1159783229987</v>
      </c>
      <c r="L21" s="97">
        <v>3.0357410568928279E-3</v>
      </c>
      <c r="M21" s="97">
        <f t="shared" si="0"/>
        <v>8.5999322853180099E-3</v>
      </c>
      <c r="N21" s="97">
        <f>K21/'סכום נכסי הקרן'!$C$42</f>
        <v>9.8052738414035399E-4</v>
      </c>
    </row>
    <row r="22" spans="2:14">
      <c r="B22" s="89" t="s">
        <v>1690</v>
      </c>
      <c r="C22" s="86" t="s">
        <v>1691</v>
      </c>
      <c r="D22" s="99" t="s">
        <v>134</v>
      </c>
      <c r="E22" s="86" t="s">
        <v>1692</v>
      </c>
      <c r="F22" s="99" t="s">
        <v>1673</v>
      </c>
      <c r="G22" s="99" t="s">
        <v>178</v>
      </c>
      <c r="H22" s="96">
        <v>343658.23199999996</v>
      </c>
      <c r="I22" s="98">
        <v>1524</v>
      </c>
      <c r="J22" s="86"/>
      <c r="K22" s="96">
        <v>5237.3514556799992</v>
      </c>
      <c r="L22" s="97">
        <v>1.7991695150784434E-3</v>
      </c>
      <c r="M22" s="97">
        <f t="shared" si="0"/>
        <v>6.7698906828034611E-3</v>
      </c>
      <c r="N22" s="97">
        <f>K22/'סכום נכסי הקרן'!$C$42</f>
        <v>7.7187389178145929E-4</v>
      </c>
    </row>
    <row r="23" spans="2:14">
      <c r="B23" s="89" t="s">
        <v>1693</v>
      </c>
      <c r="C23" s="86" t="s">
        <v>1694</v>
      </c>
      <c r="D23" s="99" t="s">
        <v>134</v>
      </c>
      <c r="E23" s="86" t="s">
        <v>1692</v>
      </c>
      <c r="F23" s="99" t="s">
        <v>1673</v>
      </c>
      <c r="G23" s="99" t="s">
        <v>178</v>
      </c>
      <c r="H23" s="96">
        <v>0.10137899999999998</v>
      </c>
      <c r="I23" s="98">
        <v>1610</v>
      </c>
      <c r="J23" s="86"/>
      <c r="K23" s="96">
        <v>1.6323769999999995E-3</v>
      </c>
      <c r="L23" s="97">
        <v>1.2695245166786836E-9</v>
      </c>
      <c r="M23" s="97">
        <f t="shared" si="0"/>
        <v>2.1100386209784802E-9</v>
      </c>
      <c r="N23" s="97">
        <f>K23/'סכום נכסי הקרן'!$C$42</f>
        <v>2.4057755117389777E-10</v>
      </c>
    </row>
    <row r="24" spans="2:14">
      <c r="B24" s="89" t="s">
        <v>1695</v>
      </c>
      <c r="C24" s="86" t="s">
        <v>1696</v>
      </c>
      <c r="D24" s="99" t="s">
        <v>134</v>
      </c>
      <c r="E24" s="86" t="s">
        <v>1692</v>
      </c>
      <c r="F24" s="99" t="s">
        <v>1673</v>
      </c>
      <c r="G24" s="99" t="s">
        <v>178</v>
      </c>
      <c r="H24" s="96">
        <v>583359.84881999984</v>
      </c>
      <c r="I24" s="98">
        <v>2311</v>
      </c>
      <c r="J24" s="86"/>
      <c r="K24" s="96">
        <v>13481.446106229998</v>
      </c>
      <c r="L24" s="97">
        <v>7.4627813425863845E-3</v>
      </c>
      <c r="M24" s="97">
        <f t="shared" si="0"/>
        <v>1.7426349397709755E-2</v>
      </c>
      <c r="N24" s="97">
        <f>K24/'סכום נכסי הקרן'!$C$42</f>
        <v>1.9868775966089287E-3</v>
      </c>
    </row>
    <row r="25" spans="2:14">
      <c r="B25" s="85"/>
      <c r="C25" s="86"/>
      <c r="D25" s="86"/>
      <c r="E25" s="86"/>
      <c r="F25" s="86"/>
      <c r="G25" s="86"/>
      <c r="H25" s="96"/>
      <c r="I25" s="98"/>
      <c r="J25" s="86"/>
      <c r="K25" s="86"/>
      <c r="L25" s="86"/>
      <c r="M25" s="97"/>
      <c r="N25" s="86"/>
    </row>
    <row r="26" spans="2:14">
      <c r="B26" s="104" t="s">
        <v>73</v>
      </c>
      <c r="C26" s="84"/>
      <c r="D26" s="84"/>
      <c r="E26" s="84"/>
      <c r="F26" s="84"/>
      <c r="G26" s="84"/>
      <c r="H26" s="93"/>
      <c r="I26" s="95"/>
      <c r="J26" s="84"/>
      <c r="K26" s="93">
        <v>18881.410539796998</v>
      </c>
      <c r="L26" s="84"/>
      <c r="M26" s="94">
        <f t="shared" ref="M26:M42" si="1">K26/$K$11</f>
        <v>2.4406436416049608E-2</v>
      </c>
      <c r="N26" s="94">
        <f>K26/'סכום נכסי הקרן'!$C$42</f>
        <v>2.7827171727936536E-3</v>
      </c>
    </row>
    <row r="27" spans="2:14">
      <c r="B27" s="89" t="s">
        <v>1697</v>
      </c>
      <c r="C27" s="86" t="s">
        <v>1698</v>
      </c>
      <c r="D27" s="99" t="s">
        <v>134</v>
      </c>
      <c r="E27" s="86" t="s">
        <v>1672</v>
      </c>
      <c r="F27" s="99" t="s">
        <v>1699</v>
      </c>
      <c r="G27" s="99" t="s">
        <v>178</v>
      </c>
      <c r="H27" s="96">
        <v>47259.996577999991</v>
      </c>
      <c r="I27" s="98">
        <v>359.41</v>
      </c>
      <c r="J27" s="86"/>
      <c r="K27" s="96">
        <v>169.85715369899995</v>
      </c>
      <c r="L27" s="97">
        <v>3.0513413120813782E-4</v>
      </c>
      <c r="M27" s="97">
        <f t="shared" si="1"/>
        <v>2.1956028194122296E-4</v>
      </c>
      <c r="N27" s="97">
        <f>K27/'סכום נכסי הקרן'!$C$42</f>
        <v>2.5033321399574847E-5</v>
      </c>
    </row>
    <row r="28" spans="2:14">
      <c r="B28" s="89" t="s">
        <v>1700</v>
      </c>
      <c r="C28" s="86" t="s">
        <v>1701</v>
      </c>
      <c r="D28" s="99" t="s">
        <v>134</v>
      </c>
      <c r="E28" s="86" t="s">
        <v>1672</v>
      </c>
      <c r="F28" s="99" t="s">
        <v>1699</v>
      </c>
      <c r="G28" s="99" t="s">
        <v>178</v>
      </c>
      <c r="H28" s="96">
        <v>187749.204291</v>
      </c>
      <c r="I28" s="98">
        <v>330.88</v>
      </c>
      <c r="J28" s="86"/>
      <c r="K28" s="96">
        <v>621.22456725599989</v>
      </c>
      <c r="L28" s="97">
        <v>8.5243826659496622E-3</v>
      </c>
      <c r="M28" s="97">
        <f t="shared" si="1"/>
        <v>8.0300557359654274E-4</v>
      </c>
      <c r="N28" s="97">
        <f>K28/'סכום נכסי הקרן'!$C$42</f>
        <v>9.155525048411785E-5</v>
      </c>
    </row>
    <row r="29" spans="2:14">
      <c r="B29" s="89" t="s">
        <v>1702</v>
      </c>
      <c r="C29" s="86" t="s">
        <v>1703</v>
      </c>
      <c r="D29" s="99" t="s">
        <v>134</v>
      </c>
      <c r="E29" s="86" t="s">
        <v>1672</v>
      </c>
      <c r="F29" s="99" t="s">
        <v>1699</v>
      </c>
      <c r="G29" s="99" t="s">
        <v>178</v>
      </c>
      <c r="H29" s="96">
        <v>1217669.6662959997</v>
      </c>
      <c r="I29" s="98">
        <v>345.35</v>
      </c>
      <c r="J29" s="86"/>
      <c r="K29" s="96">
        <v>4205.2221927069995</v>
      </c>
      <c r="L29" s="97">
        <v>5.2092906417145184E-3</v>
      </c>
      <c r="M29" s="97">
        <f t="shared" si="1"/>
        <v>5.4357426234304829E-3</v>
      </c>
      <c r="N29" s="97">
        <f>K29/'סכום נכסי הקרן'!$C$42</f>
        <v>6.1976005375203095E-4</v>
      </c>
    </row>
    <row r="30" spans="2:14">
      <c r="B30" s="89" t="s">
        <v>1704</v>
      </c>
      <c r="C30" s="86" t="s">
        <v>1705</v>
      </c>
      <c r="D30" s="99" t="s">
        <v>134</v>
      </c>
      <c r="E30" s="86" t="s">
        <v>1672</v>
      </c>
      <c r="F30" s="99" t="s">
        <v>1699</v>
      </c>
      <c r="G30" s="99" t="s">
        <v>178</v>
      </c>
      <c r="H30" s="96">
        <v>18897.626497000001</v>
      </c>
      <c r="I30" s="98">
        <v>378.15</v>
      </c>
      <c r="J30" s="86"/>
      <c r="K30" s="96">
        <v>71.461374749000001</v>
      </c>
      <c r="L30" s="97">
        <v>1.3429088051391573E-4</v>
      </c>
      <c r="M30" s="97">
        <f t="shared" si="1"/>
        <v>9.2372203620001017E-5</v>
      </c>
      <c r="N30" s="97">
        <f>K30/'סכום נכסי הקרן'!$C$42</f>
        <v>1.0531882365798242E-5</v>
      </c>
    </row>
    <row r="31" spans="2:14">
      <c r="B31" s="89" t="s">
        <v>1706</v>
      </c>
      <c r="C31" s="86" t="s">
        <v>1707</v>
      </c>
      <c r="D31" s="99" t="s">
        <v>134</v>
      </c>
      <c r="E31" s="86" t="s">
        <v>1678</v>
      </c>
      <c r="F31" s="99" t="s">
        <v>1699</v>
      </c>
      <c r="G31" s="99" t="s">
        <v>178</v>
      </c>
      <c r="H31" s="96">
        <v>424326.38594699994</v>
      </c>
      <c r="I31" s="98">
        <v>345.93</v>
      </c>
      <c r="J31" s="86"/>
      <c r="K31" s="96">
        <v>1467.8722672669996</v>
      </c>
      <c r="L31" s="97">
        <v>1.025851233552675E-3</v>
      </c>
      <c r="M31" s="97">
        <f t="shared" si="1"/>
        <v>1.8973969705506854E-3</v>
      </c>
      <c r="N31" s="97">
        <f>K31/'סכום נכסי הקרן'!$C$42</f>
        <v>2.1633306245749114E-4</v>
      </c>
    </row>
    <row r="32" spans="2:14">
      <c r="B32" s="89" t="s">
        <v>1708</v>
      </c>
      <c r="C32" s="86" t="s">
        <v>1709</v>
      </c>
      <c r="D32" s="99" t="s">
        <v>134</v>
      </c>
      <c r="E32" s="86" t="s">
        <v>1678</v>
      </c>
      <c r="F32" s="99" t="s">
        <v>1699</v>
      </c>
      <c r="G32" s="99" t="s">
        <v>178</v>
      </c>
      <c r="H32" s="96">
        <v>102427.27695199999</v>
      </c>
      <c r="I32" s="98">
        <v>355.53</v>
      </c>
      <c r="J32" s="86"/>
      <c r="K32" s="96">
        <v>364.15969795899997</v>
      </c>
      <c r="L32" s="97">
        <v>3.4279173500762844E-4</v>
      </c>
      <c r="M32" s="97">
        <f t="shared" si="1"/>
        <v>4.7071909668988746E-4</v>
      </c>
      <c r="N32" s="97">
        <f>K32/'סכום נכסי הקרן'!$C$42</f>
        <v>5.3669371947290659E-5</v>
      </c>
    </row>
    <row r="33" spans="2:14">
      <c r="B33" s="89" t="s">
        <v>1710</v>
      </c>
      <c r="C33" s="86" t="s">
        <v>1711</v>
      </c>
      <c r="D33" s="99" t="s">
        <v>134</v>
      </c>
      <c r="E33" s="86" t="s">
        <v>1678</v>
      </c>
      <c r="F33" s="99" t="s">
        <v>1699</v>
      </c>
      <c r="G33" s="99" t="s">
        <v>178</v>
      </c>
      <c r="H33" s="96">
        <v>96066.467685999989</v>
      </c>
      <c r="I33" s="98">
        <v>331.53</v>
      </c>
      <c r="J33" s="86"/>
      <c r="K33" s="96">
        <v>318.48916050999998</v>
      </c>
      <c r="L33" s="97">
        <v>1.4452282026728241E-3</v>
      </c>
      <c r="M33" s="97">
        <f t="shared" si="1"/>
        <v>4.1168457350177954E-4</v>
      </c>
      <c r="N33" s="97">
        <f>K33/'סכום נכסי הקרן'!$C$42</f>
        <v>4.6938508880562685E-5</v>
      </c>
    </row>
    <row r="34" spans="2:14">
      <c r="B34" s="89" t="s">
        <v>1712</v>
      </c>
      <c r="C34" s="86" t="s">
        <v>1713</v>
      </c>
      <c r="D34" s="99" t="s">
        <v>134</v>
      </c>
      <c r="E34" s="86" t="s">
        <v>1678</v>
      </c>
      <c r="F34" s="99" t="s">
        <v>1699</v>
      </c>
      <c r="G34" s="99" t="s">
        <v>178</v>
      </c>
      <c r="H34" s="96">
        <v>450000.91571299994</v>
      </c>
      <c r="I34" s="98">
        <v>375.56</v>
      </c>
      <c r="J34" s="86"/>
      <c r="K34" s="96">
        <v>1690.0234388949996</v>
      </c>
      <c r="L34" s="97">
        <v>1.7664427832427239E-3</v>
      </c>
      <c r="M34" s="97">
        <f t="shared" si="1"/>
        <v>2.1845534006098562E-3</v>
      </c>
      <c r="N34" s="97">
        <f>K34/'סכום נכסי הקרן'!$C$42</f>
        <v>2.4907340666760713E-4</v>
      </c>
    </row>
    <row r="35" spans="2:14">
      <c r="B35" s="89" t="s">
        <v>1714</v>
      </c>
      <c r="C35" s="86" t="s">
        <v>1715</v>
      </c>
      <c r="D35" s="99" t="s">
        <v>134</v>
      </c>
      <c r="E35" s="86" t="s">
        <v>1685</v>
      </c>
      <c r="F35" s="99" t="s">
        <v>1699</v>
      </c>
      <c r="G35" s="99" t="s">
        <v>178</v>
      </c>
      <c r="H35" s="96">
        <v>945.07855799999993</v>
      </c>
      <c r="I35" s="98">
        <v>3561.52</v>
      </c>
      <c r="J35" s="86"/>
      <c r="K35" s="96">
        <v>33.659161867999998</v>
      </c>
      <c r="L35" s="97">
        <v>4.112016811834175E-5</v>
      </c>
      <c r="M35" s="97">
        <f t="shared" si="1"/>
        <v>4.350841226704749E-5</v>
      </c>
      <c r="N35" s="97">
        <f>K35/'סכום נכסי הקרן'!$C$42</f>
        <v>4.9606425089114092E-6</v>
      </c>
    </row>
    <row r="36" spans="2:14">
      <c r="B36" s="89" t="s">
        <v>1716</v>
      </c>
      <c r="C36" s="86" t="s">
        <v>1717</v>
      </c>
      <c r="D36" s="99" t="s">
        <v>134</v>
      </c>
      <c r="E36" s="86" t="s">
        <v>1685</v>
      </c>
      <c r="F36" s="99" t="s">
        <v>1699</v>
      </c>
      <c r="G36" s="99" t="s">
        <v>178</v>
      </c>
      <c r="H36" s="96">
        <v>4187.4025859999992</v>
      </c>
      <c r="I36" s="98">
        <v>3295.08</v>
      </c>
      <c r="J36" s="86"/>
      <c r="K36" s="96">
        <v>137.978265131</v>
      </c>
      <c r="L36" s="97">
        <v>7.178674351298465E-4</v>
      </c>
      <c r="M36" s="97">
        <f t="shared" si="1"/>
        <v>1.7835308159942125E-4</v>
      </c>
      <c r="N36" s="97">
        <f>K36/'סכום נכסי הקרן'!$C$42</f>
        <v>2.0335053201827025E-5</v>
      </c>
    </row>
    <row r="37" spans="2:14">
      <c r="B37" s="89" t="s">
        <v>1718</v>
      </c>
      <c r="C37" s="86" t="s">
        <v>1719</v>
      </c>
      <c r="D37" s="99" t="s">
        <v>134</v>
      </c>
      <c r="E37" s="86" t="s">
        <v>1685</v>
      </c>
      <c r="F37" s="99" t="s">
        <v>1699</v>
      </c>
      <c r="G37" s="99" t="s">
        <v>178</v>
      </c>
      <c r="H37" s="96">
        <v>65813.254726999992</v>
      </c>
      <c r="I37" s="98">
        <v>3442.42</v>
      </c>
      <c r="J37" s="86"/>
      <c r="K37" s="96">
        <v>2265.5686432949992</v>
      </c>
      <c r="L37" s="97">
        <v>1.6523633722875281E-3</v>
      </c>
      <c r="M37" s="97">
        <f t="shared" si="1"/>
        <v>2.928513043145222E-3</v>
      </c>
      <c r="N37" s="97">
        <f>K37/'סכום נכסי הקרן'!$C$42</f>
        <v>3.3389649340825124E-4</v>
      </c>
    </row>
    <row r="38" spans="2:14">
      <c r="B38" s="89" t="s">
        <v>1720</v>
      </c>
      <c r="C38" s="86" t="s">
        <v>1721</v>
      </c>
      <c r="D38" s="99" t="s">
        <v>134</v>
      </c>
      <c r="E38" s="86" t="s">
        <v>1685</v>
      </c>
      <c r="F38" s="99" t="s">
        <v>1699</v>
      </c>
      <c r="G38" s="99" t="s">
        <v>178</v>
      </c>
      <c r="H38" s="96">
        <v>51871.206785999995</v>
      </c>
      <c r="I38" s="98">
        <v>3770.16</v>
      </c>
      <c r="J38" s="86"/>
      <c r="K38" s="96">
        <v>1955.6274898519998</v>
      </c>
      <c r="L38" s="97">
        <v>3.1288070888300565E-3</v>
      </c>
      <c r="M38" s="97">
        <f t="shared" si="1"/>
        <v>2.5278777707814569E-3</v>
      </c>
      <c r="N38" s="97">
        <f>K38/'סכום נכסי הקרן'!$C$42</f>
        <v>2.882177784402444E-4</v>
      </c>
    </row>
    <row r="39" spans="2:14">
      <c r="B39" s="89" t="s">
        <v>1722</v>
      </c>
      <c r="C39" s="86" t="s">
        <v>1723</v>
      </c>
      <c r="D39" s="99" t="s">
        <v>134</v>
      </c>
      <c r="E39" s="86" t="s">
        <v>1692</v>
      </c>
      <c r="F39" s="99" t="s">
        <v>1699</v>
      </c>
      <c r="G39" s="99" t="s">
        <v>178</v>
      </c>
      <c r="H39" s="96">
        <v>132120.05765899998</v>
      </c>
      <c r="I39" s="98">
        <v>356.52</v>
      </c>
      <c r="J39" s="86"/>
      <c r="K39" s="96">
        <v>471.03442976299993</v>
      </c>
      <c r="L39" s="97">
        <v>3.7969897402318419E-4</v>
      </c>
      <c r="M39" s="97">
        <f t="shared" si="1"/>
        <v>6.088672154842328E-4</v>
      </c>
      <c r="N39" s="97">
        <f>K39/'סכום נכסי הקרן'!$C$42</f>
        <v>6.9420427775554233E-5</v>
      </c>
    </row>
    <row r="40" spans="2:14">
      <c r="B40" s="89" t="s">
        <v>1724</v>
      </c>
      <c r="C40" s="86" t="s">
        <v>1725</v>
      </c>
      <c r="D40" s="99" t="s">
        <v>134</v>
      </c>
      <c r="E40" s="86" t="s">
        <v>1692</v>
      </c>
      <c r="F40" s="99" t="s">
        <v>1699</v>
      </c>
      <c r="G40" s="99" t="s">
        <v>178</v>
      </c>
      <c r="H40" s="96">
        <v>84835.774753999984</v>
      </c>
      <c r="I40" s="98">
        <v>330.71</v>
      </c>
      <c r="J40" s="86"/>
      <c r="K40" s="96">
        <v>280.56039036499993</v>
      </c>
      <c r="L40" s="97">
        <v>2.2832417628300943E-3</v>
      </c>
      <c r="M40" s="97">
        <f t="shared" si="1"/>
        <v>3.6265719204996687E-4</v>
      </c>
      <c r="N40" s="97">
        <f>K40/'סכום נכסי הקרן'!$C$42</f>
        <v>4.1348617182430601E-5</v>
      </c>
    </row>
    <row r="41" spans="2:14">
      <c r="B41" s="89" t="s">
        <v>1726</v>
      </c>
      <c r="C41" s="86" t="s">
        <v>1727</v>
      </c>
      <c r="D41" s="99" t="s">
        <v>134</v>
      </c>
      <c r="E41" s="86" t="s">
        <v>1692</v>
      </c>
      <c r="F41" s="99" t="s">
        <v>1699</v>
      </c>
      <c r="G41" s="99" t="s">
        <v>178</v>
      </c>
      <c r="H41" s="96">
        <v>1151660.7403159998</v>
      </c>
      <c r="I41" s="98">
        <v>344.93</v>
      </c>
      <c r="J41" s="86"/>
      <c r="K41" s="96">
        <v>3972.4233914899992</v>
      </c>
      <c r="L41" s="97">
        <v>2.7552927883349866E-3</v>
      </c>
      <c r="M41" s="97">
        <f t="shared" si="1"/>
        <v>5.1348228840042576E-3</v>
      </c>
      <c r="N41" s="97">
        <f>K41/'סכום נכסי הקרן'!$C$42</f>
        <v>5.8545047605459651E-4</v>
      </c>
    </row>
    <row r="42" spans="2:14">
      <c r="B42" s="89" t="s">
        <v>1728</v>
      </c>
      <c r="C42" s="86" t="s">
        <v>1729</v>
      </c>
      <c r="D42" s="99" t="s">
        <v>134</v>
      </c>
      <c r="E42" s="86" t="s">
        <v>1692</v>
      </c>
      <c r="F42" s="99" t="s">
        <v>1699</v>
      </c>
      <c r="G42" s="99" t="s">
        <v>178</v>
      </c>
      <c r="H42" s="96">
        <v>226209.68899599998</v>
      </c>
      <c r="I42" s="98">
        <v>378.52</v>
      </c>
      <c r="J42" s="86"/>
      <c r="K42" s="96">
        <v>856.24891499099988</v>
      </c>
      <c r="L42" s="97">
        <v>1.0722869486292075E-3</v>
      </c>
      <c r="M42" s="97">
        <f t="shared" si="1"/>
        <v>1.1068020927775446E-3</v>
      </c>
      <c r="N42" s="97">
        <f>K42/'סכום נכסי הקרן'!$C$42</f>
        <v>1.2619282626736455E-4</v>
      </c>
    </row>
    <row r="43" spans="2:14">
      <c r="B43" s="85"/>
      <c r="C43" s="86"/>
      <c r="D43" s="86"/>
      <c r="E43" s="86"/>
      <c r="F43" s="86"/>
      <c r="G43" s="86"/>
      <c r="H43" s="96"/>
      <c r="I43" s="98"/>
      <c r="J43" s="86"/>
      <c r="K43" s="86"/>
      <c r="L43" s="86"/>
      <c r="M43" s="97"/>
      <c r="N43" s="86"/>
    </row>
    <row r="44" spans="2:14">
      <c r="B44" s="83" t="s">
        <v>247</v>
      </c>
      <c r="C44" s="84"/>
      <c r="D44" s="84"/>
      <c r="E44" s="84"/>
      <c r="F44" s="84"/>
      <c r="G44" s="84"/>
      <c r="H44" s="93"/>
      <c r="I44" s="95"/>
      <c r="J44" s="93">
        <v>396.70473415999993</v>
      </c>
      <c r="K44" s="93">
        <v>697835.58738177991</v>
      </c>
      <c r="L44" s="84"/>
      <c r="M44" s="94">
        <f t="shared" ref="M44:M87" si="2">K44/$K$11</f>
        <v>0.90203429751139541</v>
      </c>
      <c r="N44" s="94">
        <f>K44/'סכום נכסי הקרן'!$C$42</f>
        <v>0.10284608073643968</v>
      </c>
    </row>
    <row r="45" spans="2:14">
      <c r="B45" s="104" t="s">
        <v>74</v>
      </c>
      <c r="C45" s="84"/>
      <c r="D45" s="84"/>
      <c r="E45" s="84"/>
      <c r="F45" s="84"/>
      <c r="G45" s="84"/>
      <c r="H45" s="93"/>
      <c r="I45" s="95"/>
      <c r="J45" s="93">
        <v>396.70473415999993</v>
      </c>
      <c r="K45" s="93">
        <v>675646.47572834976</v>
      </c>
      <c r="L45" s="84"/>
      <c r="M45" s="94">
        <f t="shared" si="2"/>
        <v>0.87335226967472457</v>
      </c>
      <c r="N45" s="94">
        <f>K45/'סכום נכסי הקרן'!$C$42</f>
        <v>9.9575878972811296E-2</v>
      </c>
    </row>
    <row r="46" spans="2:14">
      <c r="B46" s="89" t="s">
        <v>1730</v>
      </c>
      <c r="C46" s="86" t="s">
        <v>1731</v>
      </c>
      <c r="D46" s="99" t="s">
        <v>30</v>
      </c>
      <c r="E46" s="86"/>
      <c r="F46" s="99" t="s">
        <v>1673</v>
      </c>
      <c r="G46" s="99" t="s">
        <v>177</v>
      </c>
      <c r="H46" s="96">
        <v>3218.5326790000004</v>
      </c>
      <c r="I46" s="98">
        <v>448.04</v>
      </c>
      <c r="J46" s="86"/>
      <c r="K46" s="96">
        <v>50.211532322999993</v>
      </c>
      <c r="L46" s="97">
        <v>5.5964175497998341E-6</v>
      </c>
      <c r="M46" s="97">
        <f t="shared" si="2"/>
        <v>6.4904291361639704E-5</v>
      </c>
      <c r="N46" s="97">
        <f>K46/'סכום נכסי הקרן'!$C$42</f>
        <v>7.4001088516662233E-6</v>
      </c>
    </row>
    <row r="47" spans="2:14">
      <c r="B47" s="89" t="s">
        <v>1732</v>
      </c>
      <c r="C47" s="86" t="s">
        <v>1733</v>
      </c>
      <c r="D47" s="99" t="s">
        <v>30</v>
      </c>
      <c r="E47" s="86"/>
      <c r="F47" s="99" t="s">
        <v>1673</v>
      </c>
      <c r="G47" s="99" t="s">
        <v>177</v>
      </c>
      <c r="H47" s="96">
        <v>23765.75253899999</v>
      </c>
      <c r="I47" s="98">
        <v>5923</v>
      </c>
      <c r="J47" s="86"/>
      <c r="K47" s="96">
        <v>4901.4217112249999</v>
      </c>
      <c r="L47" s="97">
        <v>6.0368145219846477E-4</v>
      </c>
      <c r="M47" s="97">
        <f t="shared" si="2"/>
        <v>6.3356621101542014E-3</v>
      </c>
      <c r="N47" s="97">
        <f>K47/'סכום נכסי הקרן'!$C$42</f>
        <v>7.2236501283532307E-4</v>
      </c>
    </row>
    <row r="48" spans="2:14">
      <c r="B48" s="89" t="s">
        <v>1734</v>
      </c>
      <c r="C48" s="86" t="s">
        <v>1735</v>
      </c>
      <c r="D48" s="99" t="s">
        <v>1487</v>
      </c>
      <c r="E48" s="86"/>
      <c r="F48" s="99" t="s">
        <v>1673</v>
      </c>
      <c r="G48" s="99" t="s">
        <v>177</v>
      </c>
      <c r="H48" s="96">
        <v>34216.584249999993</v>
      </c>
      <c r="I48" s="98">
        <v>6142</v>
      </c>
      <c r="J48" s="86"/>
      <c r="K48" s="96">
        <v>7317.7106293389979</v>
      </c>
      <c r="L48" s="97">
        <v>1.4943579473576153E-4</v>
      </c>
      <c r="M48" s="97">
        <f t="shared" si="2"/>
        <v>9.4589987760486886E-3</v>
      </c>
      <c r="N48" s="97">
        <f>K48/'סכום נכסי הקרן'!$C$42</f>
        <v>1.0784744598861531E-3</v>
      </c>
    </row>
    <row r="49" spans="2:14">
      <c r="B49" s="89" t="s">
        <v>1736</v>
      </c>
      <c r="C49" s="86" t="s">
        <v>1737</v>
      </c>
      <c r="D49" s="99" t="s">
        <v>138</v>
      </c>
      <c r="E49" s="86"/>
      <c r="F49" s="99" t="s">
        <v>1673</v>
      </c>
      <c r="G49" s="99" t="s">
        <v>187</v>
      </c>
      <c r="H49" s="96">
        <v>1204923.1667109998</v>
      </c>
      <c r="I49" s="98">
        <v>1665</v>
      </c>
      <c r="J49" s="86"/>
      <c r="K49" s="96">
        <v>64760.041502785993</v>
      </c>
      <c r="L49" s="97">
        <v>4.3404568923009377E-4</v>
      </c>
      <c r="M49" s="97">
        <f t="shared" si="2"/>
        <v>8.3709944863868915E-2</v>
      </c>
      <c r="N49" s="97">
        <f>K49/'סכום נכסי הקרן'!$C$42</f>
        <v>9.5442487848458064E-3</v>
      </c>
    </row>
    <row r="50" spans="2:14">
      <c r="B50" s="89" t="s">
        <v>1738</v>
      </c>
      <c r="C50" s="86" t="s">
        <v>1739</v>
      </c>
      <c r="D50" s="99" t="s">
        <v>30</v>
      </c>
      <c r="E50" s="86"/>
      <c r="F50" s="99" t="s">
        <v>1673</v>
      </c>
      <c r="G50" s="99" t="s">
        <v>179</v>
      </c>
      <c r="H50" s="96">
        <v>44297.836594999993</v>
      </c>
      <c r="I50" s="98">
        <v>967.3</v>
      </c>
      <c r="J50" s="86"/>
      <c r="K50" s="96">
        <v>1630.4157639829998</v>
      </c>
      <c r="L50" s="97">
        <v>8.3010256680436103E-4</v>
      </c>
      <c r="M50" s="97">
        <f t="shared" si="2"/>
        <v>2.1075034935289245E-3</v>
      </c>
      <c r="N50" s="97">
        <f>K50/'סכום נכסי הקרן'!$C$42</f>
        <v>2.402885068181859E-4</v>
      </c>
    </row>
    <row r="51" spans="2:14">
      <c r="B51" s="89" t="s">
        <v>1740</v>
      </c>
      <c r="C51" s="86" t="s">
        <v>1741</v>
      </c>
      <c r="D51" s="99" t="s">
        <v>1487</v>
      </c>
      <c r="E51" s="86"/>
      <c r="F51" s="99" t="s">
        <v>1673</v>
      </c>
      <c r="G51" s="99" t="s">
        <v>177</v>
      </c>
      <c r="H51" s="96">
        <v>358297.83483899996</v>
      </c>
      <c r="I51" s="98">
        <v>2800</v>
      </c>
      <c r="J51" s="86"/>
      <c r="K51" s="96">
        <v>34932.605705817987</v>
      </c>
      <c r="L51" s="97">
        <v>4.4218173137857282E-4</v>
      </c>
      <c r="M51" s="97">
        <f t="shared" si="2"/>
        <v>4.5154487701486362E-2</v>
      </c>
      <c r="N51" s="97">
        <f>K51/'סכום נכסי הקרן'!$C$42</f>
        <v>5.1483209680294574E-3</v>
      </c>
    </row>
    <row r="52" spans="2:14">
      <c r="B52" s="89" t="s">
        <v>1742</v>
      </c>
      <c r="C52" s="86" t="s">
        <v>1743</v>
      </c>
      <c r="D52" s="99" t="s">
        <v>1487</v>
      </c>
      <c r="E52" s="86"/>
      <c r="F52" s="99" t="s">
        <v>1673</v>
      </c>
      <c r="G52" s="99" t="s">
        <v>177</v>
      </c>
      <c r="H52" s="96">
        <v>45326.910429999996</v>
      </c>
      <c r="I52" s="98">
        <v>4832</v>
      </c>
      <c r="J52" s="96">
        <v>32.086493997999995</v>
      </c>
      <c r="K52" s="96">
        <v>7658.3500523039984</v>
      </c>
      <c r="L52" s="97">
        <v>5.886610215166177E-3</v>
      </c>
      <c r="M52" s="97">
        <f t="shared" si="2"/>
        <v>9.8993151602442368E-3</v>
      </c>
      <c r="N52" s="97">
        <f>K52/'סכום נכסי הקרן'!$C$42</f>
        <v>1.1286774449871496E-3</v>
      </c>
    </row>
    <row r="53" spans="2:14">
      <c r="B53" s="89" t="s">
        <v>1744</v>
      </c>
      <c r="C53" s="86" t="s">
        <v>1745</v>
      </c>
      <c r="D53" s="99" t="s">
        <v>30</v>
      </c>
      <c r="E53" s="86"/>
      <c r="F53" s="99" t="s">
        <v>1673</v>
      </c>
      <c r="G53" s="99" t="s">
        <v>186</v>
      </c>
      <c r="H53" s="96">
        <v>172305.98298999996</v>
      </c>
      <c r="I53" s="98">
        <v>3678</v>
      </c>
      <c r="J53" s="86"/>
      <c r="K53" s="96">
        <v>16646.485496651996</v>
      </c>
      <c r="L53" s="97">
        <v>3.3957292115670396E-3</v>
      </c>
      <c r="M53" s="97">
        <f t="shared" si="2"/>
        <v>2.1517533818164469E-2</v>
      </c>
      <c r="N53" s="97">
        <f>K53/'סכום נכסי הקרן'!$C$42</f>
        <v>2.4533368924190575E-3</v>
      </c>
    </row>
    <row r="54" spans="2:14">
      <c r="B54" s="89" t="s">
        <v>1746</v>
      </c>
      <c r="C54" s="86" t="s">
        <v>1747</v>
      </c>
      <c r="D54" s="99" t="s">
        <v>137</v>
      </c>
      <c r="E54" s="86"/>
      <c r="F54" s="99" t="s">
        <v>1673</v>
      </c>
      <c r="G54" s="99" t="s">
        <v>177</v>
      </c>
      <c r="H54" s="96">
        <v>257746.56507399998</v>
      </c>
      <c r="I54" s="98">
        <v>399.85</v>
      </c>
      <c r="J54" s="86"/>
      <c r="K54" s="96">
        <v>3588.5479472589996</v>
      </c>
      <c r="L54" s="97">
        <v>1.8183179193932979E-3</v>
      </c>
      <c r="M54" s="97">
        <f t="shared" si="2"/>
        <v>4.638618874162977E-3</v>
      </c>
      <c r="N54" s="97">
        <f>K54/'סכום נכסי הקרן'!$C$42</f>
        <v>5.2887542364397921E-4</v>
      </c>
    </row>
    <row r="55" spans="2:14">
      <c r="B55" s="89" t="s">
        <v>1748</v>
      </c>
      <c r="C55" s="86" t="s">
        <v>1749</v>
      </c>
      <c r="D55" s="99" t="s">
        <v>1487</v>
      </c>
      <c r="E55" s="86"/>
      <c r="F55" s="99" t="s">
        <v>1673</v>
      </c>
      <c r="G55" s="99" t="s">
        <v>177</v>
      </c>
      <c r="H55" s="96">
        <v>39340.095065999994</v>
      </c>
      <c r="I55" s="98">
        <v>7763</v>
      </c>
      <c r="J55" s="86"/>
      <c r="K55" s="96">
        <v>10633.929041792999</v>
      </c>
      <c r="L55" s="97">
        <v>3.114172463784177E-4</v>
      </c>
      <c r="M55" s="97">
        <f t="shared" si="2"/>
        <v>1.3745599803800175E-2</v>
      </c>
      <c r="N55" s="97">
        <f>K55/'סכום נכסי הקרן'!$C$42</f>
        <v>1.5672143188929723E-3</v>
      </c>
    </row>
    <row r="56" spans="2:14">
      <c r="B56" s="89" t="s">
        <v>1750</v>
      </c>
      <c r="C56" s="86" t="s">
        <v>1751</v>
      </c>
      <c r="D56" s="99" t="s">
        <v>30</v>
      </c>
      <c r="E56" s="86"/>
      <c r="F56" s="99" t="s">
        <v>1673</v>
      </c>
      <c r="G56" s="99" t="s">
        <v>179</v>
      </c>
      <c r="H56" s="96">
        <v>20746.521399999998</v>
      </c>
      <c r="I56" s="98">
        <v>4481.5</v>
      </c>
      <c r="J56" s="86"/>
      <c r="K56" s="96">
        <v>3537.7191316499993</v>
      </c>
      <c r="L56" s="97">
        <v>3.3679417857142855E-3</v>
      </c>
      <c r="M56" s="97">
        <f t="shared" si="2"/>
        <v>4.5729166717957638E-3</v>
      </c>
      <c r="N56" s="97">
        <f>K56/'סכום נכסי הקרן'!$C$42</f>
        <v>5.2138434040261848E-4</v>
      </c>
    </row>
    <row r="57" spans="2:14">
      <c r="B57" s="89" t="s">
        <v>1752</v>
      </c>
      <c r="C57" s="86" t="s">
        <v>1753</v>
      </c>
      <c r="D57" s="99" t="s">
        <v>153</v>
      </c>
      <c r="E57" s="86"/>
      <c r="F57" s="99" t="s">
        <v>1673</v>
      </c>
      <c r="G57" s="99" t="s">
        <v>177</v>
      </c>
      <c r="H57" s="96">
        <v>15200.777934999996</v>
      </c>
      <c r="I57" s="98">
        <v>11240</v>
      </c>
      <c r="J57" s="86"/>
      <c r="K57" s="96">
        <v>5949.2318260100001</v>
      </c>
      <c r="L57" s="97">
        <v>2.8680713084905654E-3</v>
      </c>
      <c r="M57" s="97">
        <f t="shared" si="2"/>
        <v>7.6900795086156139E-3</v>
      </c>
      <c r="N57" s="97">
        <f>K57/'סכום נכסי הקרן'!$C$42</f>
        <v>8.7678987394903402E-4</v>
      </c>
    </row>
    <row r="58" spans="2:14">
      <c r="B58" s="89" t="s">
        <v>1754</v>
      </c>
      <c r="C58" s="86" t="s">
        <v>1755</v>
      </c>
      <c r="D58" s="99" t="s">
        <v>137</v>
      </c>
      <c r="E58" s="86"/>
      <c r="F58" s="99" t="s">
        <v>1673</v>
      </c>
      <c r="G58" s="99" t="s">
        <v>177</v>
      </c>
      <c r="H58" s="96">
        <v>996645.1679349998</v>
      </c>
      <c r="I58" s="98">
        <v>2701</v>
      </c>
      <c r="J58" s="86"/>
      <c r="K58" s="96">
        <v>93733.302002886965</v>
      </c>
      <c r="L58" s="97">
        <v>2.1532353212367966E-3</v>
      </c>
      <c r="M58" s="97">
        <f t="shared" si="2"/>
        <v>0.12116128032797026</v>
      </c>
      <c r="N58" s="97">
        <f>K58/'סכום נכסי הקרן'!$C$42</f>
        <v>1.3814289382475959E-2</v>
      </c>
    </row>
    <row r="59" spans="2:14">
      <c r="B59" s="89" t="s">
        <v>1756</v>
      </c>
      <c r="C59" s="86" t="s">
        <v>1757</v>
      </c>
      <c r="D59" s="99" t="s">
        <v>1758</v>
      </c>
      <c r="E59" s="86"/>
      <c r="F59" s="99" t="s">
        <v>1673</v>
      </c>
      <c r="G59" s="99" t="s">
        <v>182</v>
      </c>
      <c r="H59" s="96">
        <v>1285456.7283199998</v>
      </c>
      <c r="I59" s="98">
        <v>2385</v>
      </c>
      <c r="J59" s="86"/>
      <c r="K59" s="96">
        <v>13617.733944898999</v>
      </c>
      <c r="L59" s="97">
        <v>8.146180776306652E-3</v>
      </c>
      <c r="M59" s="97">
        <f t="shared" si="2"/>
        <v>1.7602517404953961E-2</v>
      </c>
      <c r="N59" s="97">
        <f>K59/'סכום נכסי הקרן'!$C$42</f>
        <v>2.0069635170070787E-3</v>
      </c>
    </row>
    <row r="60" spans="2:14">
      <c r="B60" s="89" t="s">
        <v>1759</v>
      </c>
      <c r="C60" s="86" t="s">
        <v>1760</v>
      </c>
      <c r="D60" s="99" t="s">
        <v>1487</v>
      </c>
      <c r="E60" s="86"/>
      <c r="F60" s="99" t="s">
        <v>1673</v>
      </c>
      <c r="G60" s="99" t="s">
        <v>177</v>
      </c>
      <c r="H60" s="96">
        <v>99210.502974999981</v>
      </c>
      <c r="I60" s="98">
        <v>4902</v>
      </c>
      <c r="J60" s="86"/>
      <c r="K60" s="96">
        <v>16934.006616000996</v>
      </c>
      <c r="L60" s="97">
        <v>9.0109448660308789E-5</v>
      </c>
      <c r="M60" s="97">
        <f t="shared" si="2"/>
        <v>2.1889188568368221E-2</v>
      </c>
      <c r="N60" s="97">
        <f>K60/'סכום נכסי הקרן'!$C$42</f>
        <v>2.4957113725812747E-3</v>
      </c>
    </row>
    <row r="61" spans="2:14">
      <c r="B61" s="89" t="s">
        <v>1761</v>
      </c>
      <c r="C61" s="86" t="s">
        <v>1762</v>
      </c>
      <c r="D61" s="99" t="s">
        <v>30</v>
      </c>
      <c r="E61" s="86"/>
      <c r="F61" s="99" t="s">
        <v>1673</v>
      </c>
      <c r="G61" s="99" t="s">
        <v>179</v>
      </c>
      <c r="H61" s="96">
        <v>548309.28998499992</v>
      </c>
      <c r="I61" s="98">
        <v>2458</v>
      </c>
      <c r="J61" s="86"/>
      <c r="K61" s="96">
        <v>51281.668133729996</v>
      </c>
      <c r="L61" s="97">
        <v>2.2903479113826229E-3</v>
      </c>
      <c r="M61" s="97">
        <f t="shared" si="2"/>
        <v>6.6287567339145162E-2</v>
      </c>
      <c r="N61" s="97">
        <f>K61/'סכום נכסי הקרן'!$C$42</f>
        <v>7.5578240441547956E-3</v>
      </c>
    </row>
    <row r="62" spans="2:14">
      <c r="B62" s="89" t="s">
        <v>1763</v>
      </c>
      <c r="C62" s="86" t="s">
        <v>1764</v>
      </c>
      <c r="D62" s="99" t="s">
        <v>137</v>
      </c>
      <c r="E62" s="86"/>
      <c r="F62" s="99" t="s">
        <v>1673</v>
      </c>
      <c r="G62" s="99" t="s">
        <v>177</v>
      </c>
      <c r="H62" s="96">
        <v>2108.4661759999999</v>
      </c>
      <c r="I62" s="98">
        <v>29488</v>
      </c>
      <c r="J62" s="86"/>
      <c r="K62" s="96">
        <v>2164.914370258</v>
      </c>
      <c r="L62" s="97">
        <v>1.8584287818041451E-5</v>
      </c>
      <c r="M62" s="97">
        <f t="shared" si="2"/>
        <v>2.7984055964741521E-3</v>
      </c>
      <c r="N62" s="97">
        <f>K62/'סכום נכסי הקרן'!$C$42</f>
        <v>3.1906220051976399E-4</v>
      </c>
    </row>
    <row r="63" spans="2:14">
      <c r="B63" s="89" t="s">
        <v>1765</v>
      </c>
      <c r="C63" s="86" t="s">
        <v>1766</v>
      </c>
      <c r="D63" s="99" t="s">
        <v>1487</v>
      </c>
      <c r="E63" s="86"/>
      <c r="F63" s="99" t="s">
        <v>1673</v>
      </c>
      <c r="G63" s="99" t="s">
        <v>177</v>
      </c>
      <c r="H63" s="96">
        <v>61219.306169999996</v>
      </c>
      <c r="I63" s="98">
        <v>19323</v>
      </c>
      <c r="J63" s="86"/>
      <c r="K63" s="96">
        <v>41189.993541976997</v>
      </c>
      <c r="L63" s="97">
        <v>2.3867175894736842E-4</v>
      </c>
      <c r="M63" s="97">
        <f t="shared" si="2"/>
        <v>5.32428949755024E-2</v>
      </c>
      <c r="N63" s="97">
        <f>K63/'סכום נכסי הקרן'!$C$42</f>
        <v>6.0705264649020974E-3</v>
      </c>
    </row>
    <row r="64" spans="2:14">
      <c r="B64" s="89" t="s">
        <v>1767</v>
      </c>
      <c r="C64" s="86" t="s">
        <v>1768</v>
      </c>
      <c r="D64" s="99" t="s">
        <v>1487</v>
      </c>
      <c r="E64" s="86"/>
      <c r="F64" s="99" t="s">
        <v>1673</v>
      </c>
      <c r="G64" s="99" t="s">
        <v>177</v>
      </c>
      <c r="H64" s="96">
        <v>23024.259032000002</v>
      </c>
      <c r="I64" s="98">
        <v>24724</v>
      </c>
      <c r="J64" s="86"/>
      <c r="K64" s="96">
        <v>19821.346990808997</v>
      </c>
      <c r="L64" s="97">
        <v>1.3347396540289856E-3</v>
      </c>
      <c r="M64" s="97">
        <f t="shared" si="2"/>
        <v>2.5621414459051174E-2</v>
      </c>
      <c r="N64" s="97">
        <f>K64/'סכום נכסי הקרן'!$C$42</f>
        <v>2.9212437568141045E-3</v>
      </c>
    </row>
    <row r="65" spans="2:14">
      <c r="B65" s="89" t="s">
        <v>1769</v>
      </c>
      <c r="C65" s="86" t="s">
        <v>1770</v>
      </c>
      <c r="D65" s="99" t="s">
        <v>1487</v>
      </c>
      <c r="E65" s="86"/>
      <c r="F65" s="99" t="s">
        <v>1673</v>
      </c>
      <c r="G65" s="99" t="s">
        <v>177</v>
      </c>
      <c r="H65" s="96">
        <v>38011.042423999992</v>
      </c>
      <c r="I65" s="98">
        <v>3980</v>
      </c>
      <c r="J65" s="86"/>
      <c r="K65" s="96">
        <v>5267.707098900999</v>
      </c>
      <c r="L65" s="97">
        <v>3.5640921166432249E-4</v>
      </c>
      <c r="M65" s="97">
        <f t="shared" si="2"/>
        <v>6.8091289099782822E-3</v>
      </c>
      <c r="N65" s="97">
        <f>K65/'סכום נכסי הקרן'!$C$42</f>
        <v>7.7634766610590561E-4</v>
      </c>
    </row>
    <row r="66" spans="2:14">
      <c r="B66" s="89" t="s">
        <v>1771</v>
      </c>
      <c r="C66" s="86" t="s">
        <v>1772</v>
      </c>
      <c r="D66" s="99" t="s">
        <v>1471</v>
      </c>
      <c r="E66" s="86"/>
      <c r="F66" s="99" t="s">
        <v>1673</v>
      </c>
      <c r="G66" s="99" t="s">
        <v>177</v>
      </c>
      <c r="H66" s="96">
        <v>46111.879127999993</v>
      </c>
      <c r="I66" s="98">
        <v>5608</v>
      </c>
      <c r="J66" s="86"/>
      <c r="K66" s="96">
        <v>9004.2924598789996</v>
      </c>
      <c r="L66" s="97">
        <v>7.0507460440366967E-4</v>
      </c>
      <c r="M66" s="97">
        <f t="shared" si="2"/>
        <v>1.163910349443175E-2</v>
      </c>
      <c r="N66" s="97">
        <f>K66/'סכום נכסי הקרן'!$C$42</f>
        <v>1.3270406468917917E-3</v>
      </c>
    </row>
    <row r="67" spans="2:14">
      <c r="B67" s="89" t="s">
        <v>1773</v>
      </c>
      <c r="C67" s="86" t="s">
        <v>1774</v>
      </c>
      <c r="D67" s="99" t="s">
        <v>1487</v>
      </c>
      <c r="E67" s="86"/>
      <c r="F67" s="99" t="s">
        <v>1673</v>
      </c>
      <c r="G67" s="99" t="s">
        <v>177</v>
      </c>
      <c r="H67" s="96">
        <v>87315.852174999993</v>
      </c>
      <c r="I67" s="98">
        <v>15134</v>
      </c>
      <c r="J67" s="96">
        <v>165.30682368799998</v>
      </c>
      <c r="K67" s="96">
        <v>46177.781702641994</v>
      </c>
      <c r="L67" s="97">
        <v>3.0312741598680781E-4</v>
      </c>
      <c r="M67" s="97">
        <f t="shared" si="2"/>
        <v>5.969019584549895E-2</v>
      </c>
      <c r="N67" s="97">
        <f>K67/'סכום נכסי הקרן'!$C$42</f>
        <v>6.8056200501872034E-3</v>
      </c>
    </row>
    <row r="68" spans="2:14">
      <c r="B68" s="89" t="s">
        <v>1775</v>
      </c>
      <c r="C68" s="86" t="s">
        <v>1776</v>
      </c>
      <c r="D68" s="99" t="s">
        <v>137</v>
      </c>
      <c r="E68" s="86"/>
      <c r="F68" s="99" t="s">
        <v>1673</v>
      </c>
      <c r="G68" s="99" t="s">
        <v>177</v>
      </c>
      <c r="H68" s="96">
        <v>238343.62829999998</v>
      </c>
      <c r="I68" s="98">
        <v>659.5</v>
      </c>
      <c r="J68" s="86"/>
      <c r="K68" s="96">
        <v>5473.2730284129984</v>
      </c>
      <c r="L68" s="97">
        <v>1.6437491606896551E-3</v>
      </c>
      <c r="M68" s="97">
        <f t="shared" si="2"/>
        <v>7.0748469704677765E-3</v>
      </c>
      <c r="N68" s="97">
        <f>K68/'סכום נכסי הקרן'!$C$42</f>
        <v>8.0664369939158838E-4</v>
      </c>
    </row>
    <row r="69" spans="2:14">
      <c r="B69" s="89" t="s">
        <v>1777</v>
      </c>
      <c r="C69" s="86" t="s">
        <v>1778</v>
      </c>
      <c r="D69" s="99" t="s">
        <v>1487</v>
      </c>
      <c r="E69" s="86"/>
      <c r="F69" s="99" t="s">
        <v>1673</v>
      </c>
      <c r="G69" s="99" t="s">
        <v>177</v>
      </c>
      <c r="H69" s="96">
        <v>5760.5833599999987</v>
      </c>
      <c r="I69" s="98">
        <v>21188</v>
      </c>
      <c r="J69" s="86"/>
      <c r="K69" s="96">
        <v>4249.9634646239992</v>
      </c>
      <c r="L69" s="97">
        <v>4.7805671037344386E-4</v>
      </c>
      <c r="M69" s="97">
        <f t="shared" si="2"/>
        <v>5.4935759619892648E-3</v>
      </c>
      <c r="N69" s="97">
        <f>K69/'סכום נכסי הקרן'!$C$42</f>
        <v>6.2635396290058995E-4</v>
      </c>
    </row>
    <row r="70" spans="2:14">
      <c r="B70" s="89" t="s">
        <v>1779</v>
      </c>
      <c r="C70" s="86" t="s">
        <v>1780</v>
      </c>
      <c r="D70" s="99" t="s">
        <v>30</v>
      </c>
      <c r="E70" s="86"/>
      <c r="F70" s="99" t="s">
        <v>1673</v>
      </c>
      <c r="G70" s="99" t="s">
        <v>179</v>
      </c>
      <c r="H70" s="96">
        <v>93536.869993999993</v>
      </c>
      <c r="I70" s="98">
        <v>2840.5</v>
      </c>
      <c r="J70" s="86"/>
      <c r="K70" s="96">
        <v>10109.560784635998</v>
      </c>
      <c r="L70" s="97">
        <v>5.9577624199999993E-3</v>
      </c>
      <c r="M70" s="97">
        <f t="shared" si="2"/>
        <v>1.3067792364577221E-2</v>
      </c>
      <c r="N70" s="97">
        <f>K70/'סכום נכסי הקרן'!$C$42</f>
        <v>1.4899336225708873E-3</v>
      </c>
    </row>
    <row r="71" spans="2:14">
      <c r="B71" s="89" t="s">
        <v>1781</v>
      </c>
      <c r="C71" s="86" t="s">
        <v>1782</v>
      </c>
      <c r="D71" s="99" t="s">
        <v>1487</v>
      </c>
      <c r="E71" s="86"/>
      <c r="F71" s="99" t="s">
        <v>1673</v>
      </c>
      <c r="G71" s="99" t="s">
        <v>177</v>
      </c>
      <c r="H71" s="96">
        <v>12576.245158999998</v>
      </c>
      <c r="I71" s="98">
        <v>22470</v>
      </c>
      <c r="J71" s="86"/>
      <c r="K71" s="96">
        <v>9839.722124175998</v>
      </c>
      <c r="L71" s="97">
        <v>5.1436585517382403E-4</v>
      </c>
      <c r="M71" s="97">
        <f t="shared" si="2"/>
        <v>1.2718994265238833E-2</v>
      </c>
      <c r="N71" s="97">
        <f>K71/'סכום נכסי הקרן'!$C$42</f>
        <v>1.4501651596817927E-3</v>
      </c>
    </row>
    <row r="72" spans="2:14">
      <c r="B72" s="89" t="s">
        <v>1783</v>
      </c>
      <c r="C72" s="86" t="s">
        <v>1784</v>
      </c>
      <c r="D72" s="99" t="s">
        <v>30</v>
      </c>
      <c r="E72" s="86"/>
      <c r="F72" s="99" t="s">
        <v>1673</v>
      </c>
      <c r="G72" s="99" t="s">
        <v>179</v>
      </c>
      <c r="H72" s="96">
        <v>66129.305500999981</v>
      </c>
      <c r="I72" s="98">
        <v>5504</v>
      </c>
      <c r="J72" s="86"/>
      <c r="K72" s="96">
        <v>13849.275288875995</v>
      </c>
      <c r="L72" s="97">
        <v>1.6129098902682923E-2</v>
      </c>
      <c r="M72" s="97">
        <f t="shared" si="2"/>
        <v>1.7901811733497384E-2</v>
      </c>
      <c r="N72" s="97">
        <f>K72/'סכום נכסי הקרן'!$C$42</f>
        <v>2.0410877723289187E-3</v>
      </c>
    </row>
    <row r="73" spans="2:14">
      <c r="B73" s="89" t="s">
        <v>1785</v>
      </c>
      <c r="C73" s="86" t="s">
        <v>1786</v>
      </c>
      <c r="D73" s="99" t="s">
        <v>1471</v>
      </c>
      <c r="E73" s="86"/>
      <c r="F73" s="99" t="s">
        <v>1673</v>
      </c>
      <c r="G73" s="99" t="s">
        <v>177</v>
      </c>
      <c r="H73" s="96">
        <v>48435.426726999991</v>
      </c>
      <c r="I73" s="98">
        <v>4133</v>
      </c>
      <c r="J73" s="86"/>
      <c r="K73" s="96">
        <v>6970.3936016499983</v>
      </c>
      <c r="L73" s="97">
        <v>1.293335827156208E-3</v>
      </c>
      <c r="M73" s="97">
        <f t="shared" si="2"/>
        <v>9.0100508049934473E-3</v>
      </c>
      <c r="N73" s="97">
        <f>K73/'סכום נכסי הקרן'!$C$42</f>
        <v>1.0272873382822488E-3</v>
      </c>
    </row>
    <row r="74" spans="2:14">
      <c r="B74" s="89" t="s">
        <v>1787</v>
      </c>
      <c r="C74" s="86" t="s">
        <v>1788</v>
      </c>
      <c r="D74" s="99" t="s">
        <v>137</v>
      </c>
      <c r="E74" s="86"/>
      <c r="F74" s="99" t="s">
        <v>1673</v>
      </c>
      <c r="G74" s="99" t="s">
        <v>177</v>
      </c>
      <c r="H74" s="96">
        <v>20127.402499999997</v>
      </c>
      <c r="I74" s="98">
        <v>2446.25</v>
      </c>
      <c r="J74" s="86"/>
      <c r="K74" s="96">
        <v>1714.4204442909997</v>
      </c>
      <c r="L74" s="97">
        <v>4.6807912790697665E-3</v>
      </c>
      <c r="M74" s="97">
        <f t="shared" si="2"/>
        <v>2.2160893899197892E-3</v>
      </c>
      <c r="N74" s="97">
        <f>K74/'סכום נכסי הקרן'!$C$42</f>
        <v>2.5266900487448343E-4</v>
      </c>
    </row>
    <row r="75" spans="2:14">
      <c r="B75" s="89" t="s">
        <v>1789</v>
      </c>
      <c r="C75" s="86" t="s">
        <v>1790</v>
      </c>
      <c r="D75" s="99" t="s">
        <v>137</v>
      </c>
      <c r="E75" s="86"/>
      <c r="F75" s="99" t="s">
        <v>1673</v>
      </c>
      <c r="G75" s="99" t="s">
        <v>177</v>
      </c>
      <c r="H75" s="96">
        <v>24793.457711999992</v>
      </c>
      <c r="I75" s="98">
        <v>3043.25</v>
      </c>
      <c r="J75" s="86"/>
      <c r="K75" s="96">
        <v>2627.2626716899999</v>
      </c>
      <c r="L75" s="97">
        <v>2.5973391485502637E-4</v>
      </c>
      <c r="M75" s="97">
        <f t="shared" si="2"/>
        <v>3.3960449728959712E-3</v>
      </c>
      <c r="N75" s="97">
        <f>K75/'סכום נכסי הקרן'!$C$42</f>
        <v>3.872024782545775E-4</v>
      </c>
    </row>
    <row r="76" spans="2:14">
      <c r="B76" s="89" t="s">
        <v>1791</v>
      </c>
      <c r="C76" s="86" t="s">
        <v>1792</v>
      </c>
      <c r="D76" s="99" t="s">
        <v>30</v>
      </c>
      <c r="E76" s="86"/>
      <c r="F76" s="99" t="s">
        <v>1673</v>
      </c>
      <c r="G76" s="99" t="s">
        <v>179</v>
      </c>
      <c r="H76" s="96">
        <v>40859.754207999984</v>
      </c>
      <c r="I76" s="98">
        <v>4442.1000000000004</v>
      </c>
      <c r="J76" s="86"/>
      <c r="K76" s="96">
        <v>6906.1934943949991</v>
      </c>
      <c r="L76" s="97">
        <v>3.8924639128509607E-3</v>
      </c>
      <c r="M76" s="97">
        <f t="shared" si="2"/>
        <v>8.9270646407807637E-3</v>
      </c>
      <c r="N76" s="97">
        <f>K76/'סכום נכסי הקרן'!$C$42</f>
        <v>1.0178256118621208E-3</v>
      </c>
    </row>
    <row r="77" spans="2:14">
      <c r="B77" s="89" t="s">
        <v>1793</v>
      </c>
      <c r="C77" s="86" t="s">
        <v>1794</v>
      </c>
      <c r="D77" s="99" t="s">
        <v>30</v>
      </c>
      <c r="E77" s="86"/>
      <c r="F77" s="99" t="s">
        <v>1673</v>
      </c>
      <c r="G77" s="99" t="s">
        <v>179</v>
      </c>
      <c r="H77" s="96">
        <v>36489.531557999995</v>
      </c>
      <c r="I77" s="98">
        <v>5399.5</v>
      </c>
      <c r="J77" s="86"/>
      <c r="K77" s="96">
        <v>7496.8098360989989</v>
      </c>
      <c r="L77" s="97">
        <v>9.0886594187268126E-3</v>
      </c>
      <c r="M77" s="97">
        <f t="shared" si="2"/>
        <v>9.6905054949317729E-3</v>
      </c>
      <c r="N77" s="97">
        <f>K77/'סכום נכסי הקרן'!$C$42</f>
        <v>1.1048698627737878E-3</v>
      </c>
    </row>
    <row r="78" spans="2:14">
      <c r="B78" s="89" t="s">
        <v>1795</v>
      </c>
      <c r="C78" s="86" t="s">
        <v>1796</v>
      </c>
      <c r="D78" s="99" t="s">
        <v>1487</v>
      </c>
      <c r="E78" s="86"/>
      <c r="F78" s="99" t="s">
        <v>1673</v>
      </c>
      <c r="G78" s="99" t="s">
        <v>177</v>
      </c>
      <c r="H78" s="96">
        <v>33961.046747999993</v>
      </c>
      <c r="I78" s="98">
        <v>11913</v>
      </c>
      <c r="J78" s="86"/>
      <c r="K78" s="96">
        <v>14087.404215757997</v>
      </c>
      <c r="L78" s="97">
        <v>2.7789233139815708E-3</v>
      </c>
      <c r="M78" s="97">
        <f t="shared" si="2"/>
        <v>1.8209621285147023E-2</v>
      </c>
      <c r="N78" s="97">
        <f>K78/'סכום נכסי הקרן'!$C$42</f>
        <v>2.0761828968577133E-3</v>
      </c>
    </row>
    <row r="79" spans="2:14">
      <c r="B79" s="89" t="s">
        <v>1797</v>
      </c>
      <c r="C79" s="86" t="s">
        <v>1798</v>
      </c>
      <c r="D79" s="99" t="s">
        <v>138</v>
      </c>
      <c r="E79" s="86"/>
      <c r="F79" s="99" t="s">
        <v>1673</v>
      </c>
      <c r="G79" s="99" t="s">
        <v>187</v>
      </c>
      <c r="H79" s="96">
        <v>4742.6198509999995</v>
      </c>
      <c r="I79" s="98">
        <v>18910</v>
      </c>
      <c r="J79" s="86"/>
      <c r="K79" s="96">
        <v>2894.9653477889988</v>
      </c>
      <c r="L79" s="97">
        <v>1.897845035314832E-2</v>
      </c>
      <c r="M79" s="97">
        <f t="shared" si="2"/>
        <v>3.7420820620660471E-3</v>
      </c>
      <c r="N79" s="97">
        <f>K79/'סכום נכסי הקרן'!$C$42</f>
        <v>4.2665614260943932E-4</v>
      </c>
    </row>
    <row r="80" spans="2:14">
      <c r="B80" s="89" t="s">
        <v>1799</v>
      </c>
      <c r="C80" s="86" t="s">
        <v>1800</v>
      </c>
      <c r="D80" s="99" t="s">
        <v>138</v>
      </c>
      <c r="E80" s="86"/>
      <c r="F80" s="99" t="s">
        <v>1673</v>
      </c>
      <c r="G80" s="99" t="s">
        <v>187</v>
      </c>
      <c r="H80" s="96">
        <v>2755.7634410000001</v>
      </c>
      <c r="I80" s="98">
        <v>31650</v>
      </c>
      <c r="J80" s="86"/>
      <c r="K80" s="96">
        <v>2815.4587881009998</v>
      </c>
      <c r="L80" s="97">
        <v>2.9723913204331695E-2</v>
      </c>
      <c r="M80" s="97">
        <f t="shared" si="2"/>
        <v>3.6393105138496674E-3</v>
      </c>
      <c r="N80" s="97">
        <f>K80/'סכום נכסי הקרן'!$C$42</f>
        <v>4.1493857158754911E-4</v>
      </c>
    </row>
    <row r="81" spans="2:14">
      <c r="B81" s="89" t="s">
        <v>1801</v>
      </c>
      <c r="C81" s="86" t="s">
        <v>1802</v>
      </c>
      <c r="D81" s="99" t="s">
        <v>137</v>
      </c>
      <c r="E81" s="86"/>
      <c r="F81" s="99" t="s">
        <v>1673</v>
      </c>
      <c r="G81" s="99" t="s">
        <v>177</v>
      </c>
      <c r="H81" s="96">
        <v>3347.6298389999997</v>
      </c>
      <c r="I81" s="98">
        <v>54194.5</v>
      </c>
      <c r="J81" s="86"/>
      <c r="K81" s="96">
        <v>6317.1532233069993</v>
      </c>
      <c r="L81" s="97">
        <v>2.9121675942905459E-4</v>
      </c>
      <c r="M81" s="97">
        <f t="shared" si="2"/>
        <v>8.1656610426491354E-3</v>
      </c>
      <c r="N81" s="97">
        <f>K81/'סכום נכסי הקרן'!$C$42</f>
        <v>9.3101364014164202E-4</v>
      </c>
    </row>
    <row r="82" spans="2:14">
      <c r="B82" s="89" t="s">
        <v>1803</v>
      </c>
      <c r="C82" s="86" t="s">
        <v>1804</v>
      </c>
      <c r="D82" s="99" t="s">
        <v>30</v>
      </c>
      <c r="E82" s="86"/>
      <c r="F82" s="99" t="s">
        <v>1673</v>
      </c>
      <c r="G82" s="99" t="s">
        <v>179</v>
      </c>
      <c r="H82" s="96">
        <v>27393.475309999998</v>
      </c>
      <c r="I82" s="98">
        <v>12230</v>
      </c>
      <c r="J82" s="86"/>
      <c r="K82" s="96">
        <v>12747.594826982997</v>
      </c>
      <c r="L82" s="97">
        <v>1.7392682736507934E-2</v>
      </c>
      <c r="M82" s="97">
        <f t="shared" si="2"/>
        <v>1.6477760596675658E-2</v>
      </c>
      <c r="N82" s="97">
        <f>K82/'סכום נכסי הקרן'!$C$42</f>
        <v>1.8787235711068076E-3</v>
      </c>
    </row>
    <row r="83" spans="2:14">
      <c r="B83" s="89" t="s">
        <v>1805</v>
      </c>
      <c r="C83" s="86" t="s">
        <v>1806</v>
      </c>
      <c r="D83" s="99" t="s">
        <v>30</v>
      </c>
      <c r="E83" s="86"/>
      <c r="F83" s="99" t="s">
        <v>1673</v>
      </c>
      <c r="G83" s="99" t="s">
        <v>179</v>
      </c>
      <c r="H83" s="96">
        <v>11786.284867</v>
      </c>
      <c r="I83" s="98">
        <v>22870</v>
      </c>
      <c r="J83" s="86"/>
      <c r="K83" s="96">
        <v>10256.466341926998</v>
      </c>
      <c r="L83" s="97">
        <v>1.6837525756391778E-2</v>
      </c>
      <c r="M83" s="97">
        <f t="shared" si="2"/>
        <v>1.3257685017757447E-2</v>
      </c>
      <c r="N83" s="97">
        <f>K83/'סכום נכסי הקרן'!$C$42</f>
        <v>1.5115843682178215E-3</v>
      </c>
    </row>
    <row r="84" spans="2:14">
      <c r="B84" s="89" t="s">
        <v>1807</v>
      </c>
      <c r="C84" s="86" t="s">
        <v>1808</v>
      </c>
      <c r="D84" s="99" t="s">
        <v>30</v>
      </c>
      <c r="E84" s="86"/>
      <c r="F84" s="99" t="s">
        <v>1673</v>
      </c>
      <c r="G84" s="99" t="s">
        <v>179</v>
      </c>
      <c r="H84" s="96">
        <v>35928.218559000001</v>
      </c>
      <c r="I84" s="98">
        <v>20425</v>
      </c>
      <c r="J84" s="86"/>
      <c r="K84" s="96">
        <v>27922.378527457997</v>
      </c>
      <c r="L84" s="97">
        <v>1.1683973515121952E-2</v>
      </c>
      <c r="M84" s="97">
        <f t="shared" si="2"/>
        <v>3.609294732927297E-2</v>
      </c>
      <c r="N84" s="97">
        <f>K84/'סכום נכסי הקרן'!$C$42</f>
        <v>4.1151630101909495E-3</v>
      </c>
    </row>
    <row r="85" spans="2:14">
      <c r="B85" s="89" t="s">
        <v>1809</v>
      </c>
      <c r="C85" s="86" t="s">
        <v>1810</v>
      </c>
      <c r="D85" s="99" t="s">
        <v>149</v>
      </c>
      <c r="E85" s="86"/>
      <c r="F85" s="99" t="s">
        <v>1673</v>
      </c>
      <c r="G85" s="99" t="s">
        <v>181</v>
      </c>
      <c r="H85" s="96">
        <v>74688.52366799998</v>
      </c>
      <c r="I85" s="98">
        <v>8608</v>
      </c>
      <c r="J85" s="86"/>
      <c r="K85" s="96">
        <v>15139.452178890997</v>
      </c>
      <c r="L85" s="97">
        <v>1.5611468552364778E-3</v>
      </c>
      <c r="M85" s="97">
        <f t="shared" si="2"/>
        <v>1.9569516599362045E-2</v>
      </c>
      <c r="N85" s="97">
        <f>K85/'סכום נכסי הקרן'!$C$42</f>
        <v>2.2312323264245498E-3</v>
      </c>
    </row>
    <row r="86" spans="2:14">
      <c r="B86" s="89" t="s">
        <v>1811</v>
      </c>
      <c r="C86" s="86" t="s">
        <v>1812</v>
      </c>
      <c r="D86" s="99" t="s">
        <v>1487</v>
      </c>
      <c r="E86" s="86"/>
      <c r="F86" s="99" t="s">
        <v>1673</v>
      </c>
      <c r="G86" s="99" t="s">
        <v>177</v>
      </c>
      <c r="H86" s="96">
        <v>68600.789507999987</v>
      </c>
      <c r="I86" s="98">
        <v>21555</v>
      </c>
      <c r="J86" s="96">
        <v>199.31141647399997</v>
      </c>
      <c r="K86" s="96">
        <v>51687.297837591992</v>
      </c>
      <c r="L86" s="97">
        <v>6.924807620560117E-4</v>
      </c>
      <c r="M86" s="97">
        <f t="shared" si="2"/>
        <v>6.681189127961043E-2</v>
      </c>
      <c r="N86" s="97">
        <f>K86/'סכום נכסי הקרן'!$C$42</f>
        <v>7.6176052104163349E-3</v>
      </c>
    </row>
    <row r="87" spans="2:14">
      <c r="B87" s="89" t="s">
        <v>1813</v>
      </c>
      <c r="C87" s="86" t="s">
        <v>1814</v>
      </c>
      <c r="D87" s="99" t="s">
        <v>1487</v>
      </c>
      <c r="E87" s="86"/>
      <c r="F87" s="99" t="s">
        <v>1673</v>
      </c>
      <c r="G87" s="99" t="s">
        <v>177</v>
      </c>
      <c r="H87" s="96">
        <v>12426.497283999997</v>
      </c>
      <c r="I87" s="98">
        <v>4026</v>
      </c>
      <c r="J87" s="86"/>
      <c r="K87" s="96">
        <v>1742.0124985689997</v>
      </c>
      <c r="L87" s="97">
        <v>8.2712087096631479E-6</v>
      </c>
      <c r="M87" s="97">
        <f t="shared" si="2"/>
        <v>2.251755354435777E-3</v>
      </c>
      <c r="N87" s="97">
        <f>K87/'סכום נכסי הקרן'!$C$42</f>
        <v>2.5673548513612551E-4</v>
      </c>
    </row>
    <row r="88" spans="2:14">
      <c r="B88" s="85"/>
      <c r="C88" s="86"/>
      <c r="D88" s="86"/>
      <c r="E88" s="86"/>
      <c r="F88" s="86"/>
      <c r="G88" s="86"/>
      <c r="H88" s="96"/>
      <c r="I88" s="98"/>
      <c r="J88" s="86"/>
      <c r="K88" s="86"/>
      <c r="L88" s="86"/>
      <c r="M88" s="97"/>
      <c r="N88" s="86"/>
    </row>
    <row r="89" spans="2:14">
      <c r="B89" s="104" t="s">
        <v>75</v>
      </c>
      <c r="C89" s="84"/>
      <c r="D89" s="84"/>
      <c r="E89" s="84"/>
      <c r="F89" s="84"/>
      <c r="G89" s="84"/>
      <c r="H89" s="93"/>
      <c r="I89" s="95"/>
      <c r="J89" s="84"/>
      <c r="K89" s="93">
        <v>22189.111653429994</v>
      </c>
      <c r="L89" s="84"/>
      <c r="M89" s="94">
        <f t="shared" ref="M89:M94" si="3">K89/$K$11</f>
        <v>2.8682027836670676E-2</v>
      </c>
      <c r="N89" s="94">
        <f>K89/'סכום נכסי הקרן'!$C$42</f>
        <v>3.2702017636283697E-3</v>
      </c>
    </row>
    <row r="90" spans="2:14">
      <c r="B90" s="89" t="s">
        <v>1815</v>
      </c>
      <c r="C90" s="86" t="s">
        <v>1816</v>
      </c>
      <c r="D90" s="99" t="s">
        <v>137</v>
      </c>
      <c r="E90" s="86"/>
      <c r="F90" s="99" t="s">
        <v>1699</v>
      </c>
      <c r="G90" s="99" t="s">
        <v>177</v>
      </c>
      <c r="H90" s="96">
        <v>4129.9842589999989</v>
      </c>
      <c r="I90" s="98">
        <v>10287.5</v>
      </c>
      <c r="J90" s="86"/>
      <c r="K90" s="96">
        <v>1479.4047591199997</v>
      </c>
      <c r="L90" s="97">
        <v>6.3893368198927251E-4</v>
      </c>
      <c r="M90" s="97">
        <f t="shared" si="3"/>
        <v>1.9123040681181896E-3</v>
      </c>
      <c r="N90" s="97">
        <f>K90/'סכום נכסי הקרן'!$C$42</f>
        <v>2.1803270576839767E-4</v>
      </c>
    </row>
    <row r="91" spans="2:14">
      <c r="B91" s="89" t="s">
        <v>1817</v>
      </c>
      <c r="C91" s="86" t="s">
        <v>1818</v>
      </c>
      <c r="D91" s="99" t="s">
        <v>137</v>
      </c>
      <c r="E91" s="86"/>
      <c r="F91" s="99" t="s">
        <v>1699</v>
      </c>
      <c r="G91" s="99" t="s">
        <v>177</v>
      </c>
      <c r="H91" s="96">
        <v>17097.445242999998</v>
      </c>
      <c r="I91" s="98">
        <v>10368</v>
      </c>
      <c r="J91" s="86"/>
      <c r="K91" s="96">
        <v>6172.412993379</v>
      </c>
      <c r="L91" s="97">
        <v>4.0635186367144236E-4</v>
      </c>
      <c r="M91" s="97">
        <f t="shared" si="3"/>
        <v>7.9785673289069145E-3</v>
      </c>
      <c r="N91" s="97">
        <f>K91/'סכום נכסי הקרן'!$C$42</f>
        <v>9.0968201756154866E-4</v>
      </c>
    </row>
    <row r="92" spans="2:14">
      <c r="B92" s="89" t="s">
        <v>1819</v>
      </c>
      <c r="C92" s="86" t="s">
        <v>1820</v>
      </c>
      <c r="D92" s="99" t="s">
        <v>137</v>
      </c>
      <c r="E92" s="86"/>
      <c r="F92" s="99" t="s">
        <v>1699</v>
      </c>
      <c r="G92" s="99" t="s">
        <v>177</v>
      </c>
      <c r="H92" s="96">
        <v>21974.824704999999</v>
      </c>
      <c r="I92" s="98">
        <v>12153</v>
      </c>
      <c r="J92" s="86"/>
      <c r="K92" s="96">
        <v>9299.0307543660001</v>
      </c>
      <c r="L92" s="97">
        <v>4.9622403141264307E-4</v>
      </c>
      <c r="M92" s="97">
        <f t="shared" si="3"/>
        <v>1.2020087289504152E-2</v>
      </c>
      <c r="N92" s="97">
        <f>K92/'סכום נכסי הקרן'!$C$42</f>
        <v>1.3704787847268959E-3</v>
      </c>
    </row>
    <row r="93" spans="2:14">
      <c r="B93" s="89" t="s">
        <v>1821</v>
      </c>
      <c r="C93" s="86" t="s">
        <v>1822</v>
      </c>
      <c r="D93" s="99" t="s">
        <v>137</v>
      </c>
      <c r="E93" s="86"/>
      <c r="F93" s="99" t="s">
        <v>1699</v>
      </c>
      <c r="G93" s="99" t="s">
        <v>180</v>
      </c>
      <c r="H93" s="96">
        <v>326340.26138999994</v>
      </c>
      <c r="I93" s="98">
        <v>167.5</v>
      </c>
      <c r="J93" s="86"/>
      <c r="K93" s="96">
        <v>2339.5333342459994</v>
      </c>
      <c r="L93" s="97">
        <v>1.6382244299407486E-3</v>
      </c>
      <c r="M93" s="97">
        <f t="shared" si="3"/>
        <v>3.024121076396945E-3</v>
      </c>
      <c r="N93" s="97">
        <f>K93/'סכום נכסי הקרן'!$C$42</f>
        <v>3.4479731118645186E-4</v>
      </c>
    </row>
    <row r="94" spans="2:14">
      <c r="B94" s="89" t="s">
        <v>1823</v>
      </c>
      <c r="C94" s="86" t="s">
        <v>1824</v>
      </c>
      <c r="D94" s="99" t="s">
        <v>137</v>
      </c>
      <c r="E94" s="86"/>
      <c r="F94" s="99" t="s">
        <v>1699</v>
      </c>
      <c r="G94" s="99" t="s">
        <v>177</v>
      </c>
      <c r="H94" s="96">
        <v>11763.316299</v>
      </c>
      <c r="I94" s="98">
        <v>7077</v>
      </c>
      <c r="J94" s="86"/>
      <c r="K94" s="96">
        <v>2898.7298123189994</v>
      </c>
      <c r="L94" s="97">
        <v>2.6829080451892383E-4</v>
      </c>
      <c r="M94" s="97">
        <f t="shared" si="3"/>
        <v>3.7469480737444797E-3</v>
      </c>
      <c r="N94" s="97">
        <f>K94/'סכום נכסי הקרן'!$C$42</f>
        <v>4.2721094438507608E-4</v>
      </c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2:7">
      <c r="D97" s="1"/>
      <c r="E97" s="1"/>
      <c r="F97" s="1"/>
      <c r="G97" s="1"/>
    </row>
    <row r="98" spans="2:7">
      <c r="B98" s="101" t="s">
        <v>270</v>
      </c>
      <c r="D98" s="1"/>
      <c r="E98" s="1"/>
      <c r="F98" s="1"/>
      <c r="G98" s="1"/>
    </row>
    <row r="99" spans="2:7">
      <c r="B99" s="101" t="s">
        <v>125</v>
      </c>
      <c r="D99" s="1"/>
      <c r="E99" s="1"/>
      <c r="F99" s="1"/>
      <c r="G99" s="1"/>
    </row>
    <row r="100" spans="2:7">
      <c r="B100" s="101" t="s">
        <v>252</v>
      </c>
      <c r="D100" s="1"/>
      <c r="E100" s="1"/>
      <c r="F100" s="1"/>
      <c r="G100" s="1"/>
    </row>
    <row r="101" spans="2:7">
      <c r="B101" s="101" t="s">
        <v>260</v>
      </c>
      <c r="D101" s="1"/>
      <c r="E101" s="1"/>
      <c r="F101" s="1"/>
      <c r="G101" s="1"/>
    </row>
    <row r="102" spans="2:7">
      <c r="B102" s="101" t="s">
        <v>268</v>
      </c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D1:I1048576 K1:AF1048576 AH1:XFD1048576 AG1:AG43 B45:B97 B99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10" workbookViewId="0">
      <selection activeCell="K41" sqref="K41"/>
    </sheetView>
  </sheetViews>
  <sheetFormatPr defaultColWidth="9.140625" defaultRowHeight="18"/>
  <cols>
    <col min="1" max="1" width="6.28515625" style="1" customWidth="1"/>
    <col min="2" max="2" width="49.8554687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193</v>
      </c>
      <c r="C1" s="80" t="s" vm="1">
        <v>271</v>
      </c>
    </row>
    <row r="2" spans="2:65">
      <c r="B2" s="58" t="s">
        <v>192</v>
      </c>
      <c r="C2" s="80" t="s">
        <v>272</v>
      </c>
    </row>
    <row r="3" spans="2:65">
      <c r="B3" s="58" t="s">
        <v>194</v>
      </c>
      <c r="C3" s="80" t="s">
        <v>273</v>
      </c>
    </row>
    <row r="4" spans="2:65">
      <c r="B4" s="58" t="s">
        <v>195</v>
      </c>
      <c r="C4" s="80">
        <v>8801</v>
      </c>
    </row>
    <row r="6" spans="2:65" ht="26.25" customHeight="1">
      <c r="B6" s="164" t="s">
        <v>223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2:65" ht="26.25" customHeight="1">
      <c r="B7" s="164" t="s">
        <v>103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BM7" s="3"/>
    </row>
    <row r="8" spans="2:65" s="3" customFormat="1" ht="78.75">
      <c r="B8" s="23" t="s">
        <v>128</v>
      </c>
      <c r="C8" s="31" t="s">
        <v>49</v>
      </c>
      <c r="D8" s="31" t="s">
        <v>133</v>
      </c>
      <c r="E8" s="31" t="s">
        <v>130</v>
      </c>
      <c r="F8" s="31" t="s">
        <v>70</v>
      </c>
      <c r="G8" s="31" t="s">
        <v>15</v>
      </c>
      <c r="H8" s="31" t="s">
        <v>71</v>
      </c>
      <c r="I8" s="31" t="s">
        <v>113</v>
      </c>
      <c r="J8" s="31" t="s">
        <v>254</v>
      </c>
      <c r="K8" s="31" t="s">
        <v>253</v>
      </c>
      <c r="L8" s="31" t="s">
        <v>67</v>
      </c>
      <c r="M8" s="31" t="s">
        <v>64</v>
      </c>
      <c r="N8" s="31" t="s">
        <v>196</v>
      </c>
      <c r="O8" s="21" t="s">
        <v>198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261</v>
      </c>
      <c r="K9" s="33"/>
      <c r="L9" s="33" t="s">
        <v>257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81" t="s">
        <v>34</v>
      </c>
      <c r="C11" s="82"/>
      <c r="D11" s="82"/>
      <c r="E11" s="82"/>
      <c r="F11" s="82"/>
      <c r="G11" s="82"/>
      <c r="H11" s="82"/>
      <c r="I11" s="82"/>
      <c r="J11" s="90"/>
      <c r="K11" s="92"/>
      <c r="L11" s="90">
        <v>201138.40534457203</v>
      </c>
      <c r="M11" s="82"/>
      <c r="N11" s="91">
        <f>L11/$L$11</f>
        <v>1</v>
      </c>
      <c r="O11" s="91">
        <f>L11/'סכום נכסי הקרן'!$C$42</f>
        <v>2.9643510662561396E-2</v>
      </c>
      <c r="P11" s="5"/>
      <c r="BG11" s="1"/>
      <c r="BH11" s="3"/>
      <c r="BI11" s="1"/>
      <c r="BM11" s="1"/>
    </row>
    <row r="12" spans="2:65" s="4" customFormat="1" ht="18" customHeight="1">
      <c r="B12" s="83" t="s">
        <v>247</v>
      </c>
      <c r="C12" s="84"/>
      <c r="D12" s="84"/>
      <c r="E12" s="84"/>
      <c r="F12" s="84"/>
      <c r="G12" s="84"/>
      <c r="H12" s="84"/>
      <c r="I12" s="84"/>
      <c r="J12" s="93"/>
      <c r="K12" s="95"/>
      <c r="L12" s="93">
        <v>201138.40534457198</v>
      </c>
      <c r="M12" s="84"/>
      <c r="N12" s="94">
        <f t="shared" ref="N12:N31" si="0">L12/$L$11</f>
        <v>0.99999999999999967</v>
      </c>
      <c r="O12" s="94">
        <f>L12/'סכום נכסי הקרן'!$C$42</f>
        <v>2.9643510662561386E-2</v>
      </c>
      <c r="P12" s="5"/>
      <c r="BG12" s="1"/>
      <c r="BH12" s="3"/>
      <c r="BI12" s="1"/>
      <c r="BM12" s="1"/>
    </row>
    <row r="13" spans="2:65">
      <c r="B13" s="104" t="s">
        <v>56</v>
      </c>
      <c r="C13" s="84"/>
      <c r="D13" s="84"/>
      <c r="E13" s="84"/>
      <c r="F13" s="84"/>
      <c r="G13" s="84"/>
      <c r="H13" s="84"/>
      <c r="I13" s="84"/>
      <c r="J13" s="93"/>
      <c r="K13" s="95"/>
      <c r="L13" s="93">
        <v>103529.39616046697</v>
      </c>
      <c r="M13" s="84"/>
      <c r="N13" s="94">
        <f t="shared" si="0"/>
        <v>0.51471719676364058</v>
      </c>
      <c r="O13" s="94">
        <f>L13/'סכום נכסי הקרן'!$C$42</f>
        <v>1.5258024710466689E-2</v>
      </c>
      <c r="BH13" s="3"/>
    </row>
    <row r="14" spans="2:65" ht="20.25">
      <c r="B14" s="89" t="s">
        <v>1825</v>
      </c>
      <c r="C14" s="86" t="s">
        <v>1826</v>
      </c>
      <c r="D14" s="99" t="s">
        <v>30</v>
      </c>
      <c r="E14" s="86"/>
      <c r="F14" s="99" t="s">
        <v>1699</v>
      </c>
      <c r="G14" s="86" t="s">
        <v>1827</v>
      </c>
      <c r="H14" s="86" t="s">
        <v>953</v>
      </c>
      <c r="I14" s="99" t="s">
        <v>180</v>
      </c>
      <c r="J14" s="96">
        <v>1673.0272379999997</v>
      </c>
      <c r="K14" s="98">
        <v>114077</v>
      </c>
      <c r="L14" s="96">
        <v>8168.548126755999</v>
      </c>
      <c r="M14" s="97">
        <v>3.7406446031971498E-3</v>
      </c>
      <c r="N14" s="97">
        <f t="shared" si="0"/>
        <v>4.0611578444019109E-2</v>
      </c>
      <c r="O14" s="97">
        <f>L14/'סכום נכסי הקרן'!$C$42</f>
        <v>1.2038697586287288E-3</v>
      </c>
      <c r="BH14" s="4"/>
    </row>
    <row r="15" spans="2:65">
      <c r="B15" s="89" t="s">
        <v>1828</v>
      </c>
      <c r="C15" s="86" t="s">
        <v>1829</v>
      </c>
      <c r="D15" s="99" t="s">
        <v>30</v>
      </c>
      <c r="E15" s="86"/>
      <c r="F15" s="99" t="s">
        <v>1699</v>
      </c>
      <c r="G15" s="86" t="s">
        <v>977</v>
      </c>
      <c r="H15" s="86" t="s">
        <v>953</v>
      </c>
      <c r="I15" s="99" t="s">
        <v>177</v>
      </c>
      <c r="J15" s="96">
        <v>10969.871766999999</v>
      </c>
      <c r="K15" s="98">
        <v>12362</v>
      </c>
      <c r="L15" s="96">
        <v>4721.9247083339988</v>
      </c>
      <c r="M15" s="97">
        <v>2.6165953603252841E-3</v>
      </c>
      <c r="N15" s="97">
        <f t="shared" si="0"/>
        <v>2.3475997536347305E-2</v>
      </c>
      <c r="O15" s="97">
        <f>L15/'סכום נכסי הקרן'!$C$42</f>
        <v>6.9591098328297641E-4</v>
      </c>
    </row>
    <row r="16" spans="2:65">
      <c r="B16" s="89" t="s">
        <v>1830</v>
      </c>
      <c r="C16" s="86" t="s">
        <v>1831</v>
      </c>
      <c r="D16" s="99" t="s">
        <v>30</v>
      </c>
      <c r="E16" s="86"/>
      <c r="F16" s="99" t="s">
        <v>1699</v>
      </c>
      <c r="G16" s="86" t="s">
        <v>952</v>
      </c>
      <c r="H16" s="86" t="s">
        <v>953</v>
      </c>
      <c r="I16" s="99" t="s">
        <v>177</v>
      </c>
      <c r="J16" s="96">
        <v>2085.2509069999996</v>
      </c>
      <c r="K16" s="98">
        <v>100507</v>
      </c>
      <c r="L16" s="96">
        <v>7297.6558853829983</v>
      </c>
      <c r="M16" s="97">
        <v>3.1178030385690465E-3</v>
      </c>
      <c r="N16" s="97">
        <f t="shared" si="0"/>
        <v>3.6281762664277455E-2</v>
      </c>
      <c r="O16" s="97">
        <f>L16/'סכום נכסי הקרן'!$C$42</f>
        <v>1.0755188183950307E-3</v>
      </c>
    </row>
    <row r="17" spans="2:15">
      <c r="B17" s="89" t="s">
        <v>1832</v>
      </c>
      <c r="C17" s="86" t="s">
        <v>1833</v>
      </c>
      <c r="D17" s="99" t="s">
        <v>30</v>
      </c>
      <c r="E17" s="86"/>
      <c r="F17" s="99" t="s">
        <v>1699</v>
      </c>
      <c r="G17" s="86" t="s">
        <v>1088</v>
      </c>
      <c r="H17" s="86" t="s">
        <v>953</v>
      </c>
      <c r="I17" s="99" t="s">
        <v>177</v>
      </c>
      <c r="J17" s="96">
        <v>92.173422999999985</v>
      </c>
      <c r="K17" s="98">
        <v>1045158</v>
      </c>
      <c r="L17" s="96">
        <v>3354.4105754449993</v>
      </c>
      <c r="M17" s="97">
        <v>6.6102143179279978E-4</v>
      </c>
      <c r="N17" s="97">
        <f t="shared" si="0"/>
        <v>1.6677126229068626E-2</v>
      </c>
      <c r="O17" s="97">
        <f>L17/'סכום נכסי הקרן'!$C$42</f>
        <v>4.9436856919227808E-4</v>
      </c>
    </row>
    <row r="18" spans="2:15">
      <c r="B18" s="89" t="s">
        <v>1834</v>
      </c>
      <c r="C18" s="86" t="s">
        <v>1835</v>
      </c>
      <c r="D18" s="99" t="s">
        <v>30</v>
      </c>
      <c r="E18" s="86"/>
      <c r="F18" s="99" t="s">
        <v>1699</v>
      </c>
      <c r="G18" s="86" t="s">
        <v>1088</v>
      </c>
      <c r="H18" s="86" t="s">
        <v>953</v>
      </c>
      <c r="I18" s="99" t="s">
        <v>179</v>
      </c>
      <c r="J18" s="96">
        <v>1212.7693869999998</v>
      </c>
      <c r="K18" s="98">
        <v>99582</v>
      </c>
      <c r="L18" s="96">
        <v>4595.2985426889991</v>
      </c>
      <c r="M18" s="97">
        <v>4.4556214063647091E-3</v>
      </c>
      <c r="N18" s="97">
        <f t="shared" si="0"/>
        <v>2.2846450108902631E-2</v>
      </c>
      <c r="O18" s="97">
        <f>L18/'סכום נכסי הקרן'!$C$42</f>
        <v>6.7724898740493199E-4</v>
      </c>
    </row>
    <row r="19" spans="2:15">
      <c r="B19" s="89" t="s">
        <v>1836</v>
      </c>
      <c r="C19" s="86" t="s">
        <v>1837</v>
      </c>
      <c r="D19" s="99" t="s">
        <v>30</v>
      </c>
      <c r="E19" s="86"/>
      <c r="F19" s="99" t="s">
        <v>1699</v>
      </c>
      <c r="G19" s="86" t="s">
        <v>1088</v>
      </c>
      <c r="H19" s="86" t="s">
        <v>953</v>
      </c>
      <c r="I19" s="99" t="s">
        <v>177</v>
      </c>
      <c r="J19" s="96">
        <v>672.45845299999985</v>
      </c>
      <c r="K19" s="98">
        <v>193163.11</v>
      </c>
      <c r="L19" s="96">
        <v>4522.9148651019987</v>
      </c>
      <c r="M19" s="97">
        <v>2.6410856741013885E-3</v>
      </c>
      <c r="N19" s="97">
        <f t="shared" si="0"/>
        <v>2.2486580110614638E-2</v>
      </c>
      <c r="O19" s="97">
        <f>L19/'סכום נכסי הקרן'!$C$42</f>
        <v>6.6658117727354607E-4</v>
      </c>
    </row>
    <row r="20" spans="2:15">
      <c r="B20" s="89" t="s">
        <v>1838</v>
      </c>
      <c r="C20" s="86" t="s">
        <v>1839</v>
      </c>
      <c r="D20" s="99" t="s">
        <v>30</v>
      </c>
      <c r="E20" s="86"/>
      <c r="F20" s="99" t="s">
        <v>1699</v>
      </c>
      <c r="G20" s="86" t="s">
        <v>1126</v>
      </c>
      <c r="H20" s="86" t="s">
        <v>953</v>
      </c>
      <c r="I20" s="99" t="s">
        <v>179</v>
      </c>
      <c r="J20" s="96">
        <v>1.7899999999999996E-4</v>
      </c>
      <c r="K20" s="98">
        <v>26295</v>
      </c>
      <c r="L20" s="96">
        <v>1.6154999999999997E-4</v>
      </c>
      <c r="M20" s="97">
        <v>1.4632902360844883E-11</v>
      </c>
      <c r="N20" s="97">
        <f t="shared" si="0"/>
        <v>8.0317828772305916E-10</v>
      </c>
      <c r="O20" s="97">
        <f>L20/'סכום נכסי הקרן'!$C$42</f>
        <v>2.3809024136056307E-11</v>
      </c>
    </row>
    <row r="21" spans="2:15">
      <c r="B21" s="89" t="s">
        <v>1840</v>
      </c>
      <c r="C21" s="86" t="s">
        <v>1841</v>
      </c>
      <c r="D21" s="99" t="s">
        <v>30</v>
      </c>
      <c r="E21" s="86"/>
      <c r="F21" s="99" t="s">
        <v>1699</v>
      </c>
      <c r="G21" s="86" t="s">
        <v>1148</v>
      </c>
      <c r="H21" s="86" t="s">
        <v>953</v>
      </c>
      <c r="I21" s="99" t="s">
        <v>177</v>
      </c>
      <c r="J21" s="96">
        <v>80579.590369999991</v>
      </c>
      <c r="K21" s="98">
        <v>1732</v>
      </c>
      <c r="L21" s="96">
        <v>4859.6132783069988</v>
      </c>
      <c r="M21" s="97">
        <v>8.3308390955754395E-4</v>
      </c>
      <c r="N21" s="97">
        <f t="shared" si="0"/>
        <v>2.4160543929847466E-2</v>
      </c>
      <c r="O21" s="97">
        <f>L21/'סכום נכסי הקרן'!$C$42</f>
        <v>7.1620334159771626E-4</v>
      </c>
    </row>
    <row r="22" spans="2:15">
      <c r="B22" s="89" t="s">
        <v>1842</v>
      </c>
      <c r="C22" s="86" t="s">
        <v>1843</v>
      </c>
      <c r="D22" s="99" t="s">
        <v>30</v>
      </c>
      <c r="E22" s="86"/>
      <c r="F22" s="99" t="s">
        <v>1699</v>
      </c>
      <c r="G22" s="86" t="s">
        <v>1167</v>
      </c>
      <c r="H22" s="86" t="s">
        <v>982</v>
      </c>
      <c r="I22" s="99" t="s">
        <v>179</v>
      </c>
      <c r="J22" s="96">
        <v>3.0563519999999995</v>
      </c>
      <c r="K22" s="98">
        <v>19230.310000000001</v>
      </c>
      <c r="L22" s="96">
        <v>2.2363866819999996</v>
      </c>
      <c r="M22" s="97">
        <v>3.9874210842986647E-7</v>
      </c>
      <c r="N22" s="97">
        <f t="shared" si="0"/>
        <v>1.1118645781092005E-5</v>
      </c>
      <c r="O22" s="97">
        <f>L22/'סכום נכסי הקרן'!$C$42</f>
        <v>3.2959569476504411E-7</v>
      </c>
    </row>
    <row r="23" spans="2:15">
      <c r="B23" s="89" t="s">
        <v>1844</v>
      </c>
      <c r="C23" s="86" t="s">
        <v>1845</v>
      </c>
      <c r="D23" s="99" t="s">
        <v>30</v>
      </c>
      <c r="E23" s="86"/>
      <c r="F23" s="99" t="s">
        <v>1699</v>
      </c>
      <c r="G23" s="86" t="s">
        <v>1170</v>
      </c>
      <c r="H23" s="86" t="s">
        <v>958</v>
      </c>
      <c r="I23" s="99" t="s">
        <v>177</v>
      </c>
      <c r="J23" s="96">
        <v>1447.9073339999998</v>
      </c>
      <c r="K23" s="98">
        <v>132894</v>
      </c>
      <c r="L23" s="96">
        <v>6700.0012138549992</v>
      </c>
      <c r="M23" s="97">
        <v>3.3481361022518955E-4</v>
      </c>
      <c r="N23" s="97">
        <f t="shared" si="0"/>
        <v>3.3310402368842321E-2</v>
      </c>
      <c r="O23" s="97">
        <f>L23/'סכום נכסי הקרן'!$C$42</f>
        <v>9.8743726779498765E-4</v>
      </c>
    </row>
    <row r="24" spans="2:15">
      <c r="B24" s="89" t="s">
        <v>1846</v>
      </c>
      <c r="C24" s="86" t="s">
        <v>1847</v>
      </c>
      <c r="D24" s="99" t="s">
        <v>30</v>
      </c>
      <c r="E24" s="86"/>
      <c r="F24" s="99" t="s">
        <v>1699</v>
      </c>
      <c r="G24" s="86" t="s">
        <v>1170</v>
      </c>
      <c r="H24" s="86" t="s">
        <v>953</v>
      </c>
      <c r="I24" s="99" t="s">
        <v>177</v>
      </c>
      <c r="J24" s="96">
        <v>106.94095099999998</v>
      </c>
      <c r="K24" s="98">
        <v>1182248</v>
      </c>
      <c r="L24" s="96">
        <v>4402.31784229</v>
      </c>
      <c r="M24" s="97">
        <v>4.5628143889853422E-4</v>
      </c>
      <c r="N24" s="97">
        <f t="shared" si="0"/>
        <v>2.188700777829251E-2</v>
      </c>
      <c r="O24" s="97">
        <f>L24/'סכום נכסי הקרן'!$C$42</f>
        <v>6.4880774844737824E-4</v>
      </c>
    </row>
    <row r="25" spans="2:15">
      <c r="B25" s="89" t="s">
        <v>1848</v>
      </c>
      <c r="C25" s="86" t="s">
        <v>1849</v>
      </c>
      <c r="D25" s="99" t="s">
        <v>30</v>
      </c>
      <c r="E25" s="86"/>
      <c r="F25" s="99" t="s">
        <v>1699</v>
      </c>
      <c r="G25" s="86" t="s">
        <v>1850</v>
      </c>
      <c r="H25" s="86" t="s">
        <v>953</v>
      </c>
      <c r="I25" s="99" t="s">
        <v>179</v>
      </c>
      <c r="J25" s="96">
        <v>8598.4997799999983</v>
      </c>
      <c r="K25" s="98">
        <v>15124</v>
      </c>
      <c r="L25" s="96">
        <v>4948.1632018299988</v>
      </c>
      <c r="M25" s="97">
        <v>2.7914031134460541E-4</v>
      </c>
      <c r="N25" s="97">
        <f t="shared" si="0"/>
        <v>2.4600787668338404E-2</v>
      </c>
      <c r="O25" s="97">
        <f>L25/'סכום נכסי הקרן'!$C$42</f>
        <v>7.2925371155379832E-4</v>
      </c>
    </row>
    <row r="26" spans="2:15">
      <c r="B26" s="89" t="s">
        <v>1851</v>
      </c>
      <c r="C26" s="86" t="s">
        <v>1852</v>
      </c>
      <c r="D26" s="99" t="s">
        <v>30</v>
      </c>
      <c r="E26" s="86"/>
      <c r="F26" s="99" t="s">
        <v>1699</v>
      </c>
      <c r="G26" s="86" t="s">
        <v>1850</v>
      </c>
      <c r="H26" s="86" t="s">
        <v>953</v>
      </c>
      <c r="I26" s="99" t="s">
        <v>177</v>
      </c>
      <c r="J26" s="96">
        <v>114551.35010899998</v>
      </c>
      <c r="K26" s="98">
        <v>1408</v>
      </c>
      <c r="L26" s="96">
        <v>5616.0586392259993</v>
      </c>
      <c r="M26" s="97">
        <v>4.9699118556008521E-4</v>
      </c>
      <c r="N26" s="97">
        <f t="shared" si="0"/>
        <v>2.7921364045842355E-2</v>
      </c>
      <c r="O26" s="97">
        <f>L26/'סכום נכסי הקרן'!$C$42</f>
        <v>8.2768725280618616E-4</v>
      </c>
    </row>
    <row r="27" spans="2:15">
      <c r="B27" s="89" t="s">
        <v>1853</v>
      </c>
      <c r="C27" s="86" t="s">
        <v>1854</v>
      </c>
      <c r="D27" s="99" t="s">
        <v>30</v>
      </c>
      <c r="E27" s="86"/>
      <c r="F27" s="99" t="s">
        <v>1699</v>
      </c>
      <c r="G27" s="86" t="s">
        <v>1850</v>
      </c>
      <c r="H27" s="86" t="s">
        <v>953</v>
      </c>
      <c r="I27" s="99" t="s">
        <v>177</v>
      </c>
      <c r="J27" s="96">
        <v>13857.179354999998</v>
      </c>
      <c r="K27" s="98">
        <v>12942</v>
      </c>
      <c r="L27" s="96">
        <v>6244.6054259019975</v>
      </c>
      <c r="M27" s="97">
        <v>1.8049678076909243E-3</v>
      </c>
      <c r="N27" s="97">
        <f t="shared" si="0"/>
        <v>3.1046310699362995E-2</v>
      </c>
      <c r="O27" s="97">
        <f>L27/'סכום נכסי הקרן'!$C$42</f>
        <v>9.2032164224976085E-4</v>
      </c>
    </row>
    <row r="28" spans="2:15">
      <c r="B28" s="89" t="s">
        <v>1855</v>
      </c>
      <c r="C28" s="86" t="s">
        <v>1856</v>
      </c>
      <c r="D28" s="99" t="s">
        <v>30</v>
      </c>
      <c r="E28" s="86"/>
      <c r="F28" s="99" t="s">
        <v>1699</v>
      </c>
      <c r="G28" s="86" t="s">
        <v>1850</v>
      </c>
      <c r="H28" s="86" t="s">
        <v>953</v>
      </c>
      <c r="I28" s="99" t="s">
        <v>179</v>
      </c>
      <c r="J28" s="96">
        <v>1240.07341</v>
      </c>
      <c r="K28" s="98">
        <v>194229</v>
      </c>
      <c r="L28" s="96">
        <v>9164.6552090709993</v>
      </c>
      <c r="M28" s="97">
        <v>4.3226003758869277E-3</v>
      </c>
      <c r="N28" s="97">
        <f t="shared" si="0"/>
        <v>4.5563924966845318E-2</v>
      </c>
      <c r="O28" s="97">
        <f>L28/'סכום נכסי הקרן'!$C$42</f>
        <v>1.3506746955828264E-3</v>
      </c>
    </row>
    <row r="29" spans="2:15">
      <c r="B29" s="89" t="s">
        <v>1857</v>
      </c>
      <c r="C29" s="86" t="s">
        <v>1858</v>
      </c>
      <c r="D29" s="99" t="s">
        <v>30</v>
      </c>
      <c r="E29" s="86"/>
      <c r="F29" s="99" t="s">
        <v>1699</v>
      </c>
      <c r="G29" s="86" t="s">
        <v>1850</v>
      </c>
      <c r="H29" s="86" t="s">
        <v>953</v>
      </c>
      <c r="I29" s="99" t="s">
        <v>177</v>
      </c>
      <c r="J29" s="96">
        <v>5393.9255819999989</v>
      </c>
      <c r="K29" s="98">
        <v>31040.59</v>
      </c>
      <c r="L29" s="96">
        <v>5829.9346227459991</v>
      </c>
      <c r="M29" s="97">
        <v>3.6505265253375819E-4</v>
      </c>
      <c r="N29" s="97">
        <f t="shared" si="0"/>
        <v>2.8984691475298738E-2</v>
      </c>
      <c r="O29" s="97">
        <f>L29/'סכום נכסי הקרן'!$C$42</f>
        <v>8.5920801079907049E-4</v>
      </c>
    </row>
    <row r="30" spans="2:15">
      <c r="B30" s="89" t="s">
        <v>1859</v>
      </c>
      <c r="C30" s="86" t="s">
        <v>1860</v>
      </c>
      <c r="D30" s="99" t="s">
        <v>30</v>
      </c>
      <c r="E30" s="86"/>
      <c r="F30" s="99" t="s">
        <v>1699</v>
      </c>
      <c r="G30" s="86" t="s">
        <v>1850</v>
      </c>
      <c r="H30" s="86" t="s">
        <v>953</v>
      </c>
      <c r="I30" s="99" t="s">
        <v>179</v>
      </c>
      <c r="J30" s="96">
        <v>16922.336125999995</v>
      </c>
      <c r="K30" s="98">
        <v>9794</v>
      </c>
      <c r="L30" s="96">
        <v>6306.3065758089988</v>
      </c>
      <c r="M30" s="97">
        <v>4.8840215230077971E-4</v>
      </c>
      <c r="N30" s="97">
        <f t="shared" si="0"/>
        <v>3.1353070364685487E-2</v>
      </c>
      <c r="O30" s="97">
        <f>L30/'סכום נכסי הקרן'!$C$42</f>
        <v>9.2941507565959193E-4</v>
      </c>
    </row>
    <row r="31" spans="2:15">
      <c r="B31" s="89" t="s">
        <v>1861</v>
      </c>
      <c r="C31" s="86" t="s">
        <v>1862</v>
      </c>
      <c r="D31" s="99" t="s">
        <v>30</v>
      </c>
      <c r="E31" s="86"/>
      <c r="F31" s="99" t="s">
        <v>1699</v>
      </c>
      <c r="G31" s="86" t="s">
        <v>1179</v>
      </c>
      <c r="H31" s="86"/>
      <c r="I31" s="99" t="s">
        <v>180</v>
      </c>
      <c r="J31" s="96">
        <v>24124.755132999999</v>
      </c>
      <c r="K31" s="98">
        <v>16265.48</v>
      </c>
      <c r="L31" s="96">
        <v>16794.750899489994</v>
      </c>
      <c r="M31" s="97">
        <v>1.7596444930524702E-2</v>
      </c>
      <c r="N31" s="97">
        <f t="shared" si="0"/>
        <v>8.3498478924095842E-2</v>
      </c>
      <c r="O31" s="97">
        <f>L31/'סכום נכסי הקרן'!$C$42</f>
        <v>2.4751880502940928E-3</v>
      </c>
    </row>
    <row r="32" spans="2:15">
      <c r="B32" s="85"/>
      <c r="C32" s="86"/>
      <c r="D32" s="86"/>
      <c r="E32" s="86"/>
      <c r="F32" s="86"/>
      <c r="G32" s="86"/>
      <c r="H32" s="86"/>
      <c r="I32" s="86"/>
      <c r="J32" s="96"/>
      <c r="K32" s="98"/>
      <c r="L32" s="86"/>
      <c r="M32" s="86"/>
      <c r="N32" s="97"/>
      <c r="O32" s="86"/>
    </row>
    <row r="33" spans="2:59">
      <c r="B33" s="104" t="s">
        <v>265</v>
      </c>
      <c r="C33" s="84"/>
      <c r="D33" s="84"/>
      <c r="E33" s="84"/>
      <c r="F33" s="84"/>
      <c r="G33" s="84"/>
      <c r="H33" s="84"/>
      <c r="I33" s="84"/>
      <c r="J33" s="93"/>
      <c r="K33" s="95"/>
      <c r="L33" s="93">
        <v>2543.404093052</v>
      </c>
      <c r="M33" s="84"/>
      <c r="N33" s="94">
        <f t="shared" ref="N33:N34" si="1">L33/$L$11</f>
        <v>1.2645044533861503E-2</v>
      </c>
      <c r="O33" s="94">
        <f>L33/'סכום נכסי הקרן'!$C$42</f>
        <v>3.7484351246808715E-4</v>
      </c>
    </row>
    <row r="34" spans="2:59">
      <c r="B34" s="89" t="s">
        <v>1863</v>
      </c>
      <c r="C34" s="86" t="s">
        <v>1864</v>
      </c>
      <c r="D34" s="99" t="s">
        <v>30</v>
      </c>
      <c r="E34" s="86"/>
      <c r="F34" s="99" t="s">
        <v>1699</v>
      </c>
      <c r="G34" s="86" t="s">
        <v>993</v>
      </c>
      <c r="H34" s="86" t="s">
        <v>958</v>
      </c>
      <c r="I34" s="99" t="s">
        <v>177</v>
      </c>
      <c r="J34" s="96">
        <v>77050.996932999973</v>
      </c>
      <c r="K34" s="98">
        <v>948</v>
      </c>
      <c r="L34" s="96">
        <v>2543.404093052</v>
      </c>
      <c r="M34" s="97">
        <v>2.4112422501482443E-4</v>
      </c>
      <c r="N34" s="97">
        <f t="shared" si="1"/>
        <v>1.2645044533861503E-2</v>
      </c>
      <c r="O34" s="97">
        <f>L34/'סכום נכסי הקרן'!$C$42</f>
        <v>3.7484351246808715E-4</v>
      </c>
    </row>
    <row r="35" spans="2:59">
      <c r="B35" s="85"/>
      <c r="C35" s="86"/>
      <c r="D35" s="86"/>
      <c r="E35" s="86"/>
      <c r="F35" s="86"/>
      <c r="G35" s="86"/>
      <c r="H35" s="86"/>
      <c r="I35" s="86"/>
      <c r="J35" s="96"/>
      <c r="K35" s="98"/>
      <c r="L35" s="86"/>
      <c r="M35" s="86"/>
      <c r="N35" s="97"/>
      <c r="O35" s="86"/>
    </row>
    <row r="36" spans="2:59">
      <c r="B36" s="104" t="s">
        <v>32</v>
      </c>
      <c r="C36" s="84"/>
      <c r="D36" s="84"/>
      <c r="E36" s="84"/>
      <c r="F36" s="84"/>
      <c r="G36" s="84"/>
      <c r="H36" s="84"/>
      <c r="I36" s="84"/>
      <c r="J36" s="93"/>
      <c r="K36" s="95"/>
      <c r="L36" s="93">
        <v>95065.605091052988</v>
      </c>
      <c r="M36" s="84"/>
      <c r="N36" s="94">
        <f t="shared" ref="N36:N42" si="2">L36/$L$11</f>
        <v>0.47263775870249758</v>
      </c>
      <c r="O36" s="94">
        <f>L36/'סכום נכסי הקרן'!$C$42</f>
        <v>1.4010642439626606E-2</v>
      </c>
    </row>
    <row r="37" spans="2:59" ht="20.25">
      <c r="B37" s="89" t="s">
        <v>1865</v>
      </c>
      <c r="C37" s="86" t="s">
        <v>1866</v>
      </c>
      <c r="D37" s="99" t="s">
        <v>151</v>
      </c>
      <c r="E37" s="86"/>
      <c r="F37" s="99" t="s">
        <v>1673</v>
      </c>
      <c r="G37" s="86" t="s">
        <v>1179</v>
      </c>
      <c r="H37" s="86"/>
      <c r="I37" s="99" t="s">
        <v>179</v>
      </c>
      <c r="J37" s="96">
        <v>34372.410599999996</v>
      </c>
      <c r="K37" s="98">
        <v>2857</v>
      </c>
      <c r="L37" s="96">
        <v>3736.5852281359994</v>
      </c>
      <c r="M37" s="97">
        <v>2.8913429601444356E-4</v>
      </c>
      <c r="N37" s="97">
        <f t="shared" si="2"/>
        <v>1.8577184311145457E-2</v>
      </c>
      <c r="O37" s="97">
        <f>L37/'סכום נכסי הקרן'!$C$42</f>
        <v>5.5069296120780864E-4</v>
      </c>
      <c r="BG37" s="4"/>
    </row>
    <row r="38" spans="2:59">
      <c r="B38" s="89" t="s">
        <v>1867</v>
      </c>
      <c r="C38" s="86" t="s">
        <v>1868</v>
      </c>
      <c r="D38" s="99" t="s">
        <v>151</v>
      </c>
      <c r="E38" s="86"/>
      <c r="F38" s="99" t="s">
        <v>1673</v>
      </c>
      <c r="G38" s="86" t="s">
        <v>1179</v>
      </c>
      <c r="H38" s="86"/>
      <c r="I38" s="99" t="s">
        <v>187</v>
      </c>
      <c r="J38" s="96">
        <v>132840.85649999997</v>
      </c>
      <c r="K38" s="98">
        <v>1314</v>
      </c>
      <c r="L38" s="96">
        <v>5634.5671420349991</v>
      </c>
      <c r="M38" s="97">
        <v>8.4395841209899557E-4</v>
      </c>
      <c r="N38" s="97">
        <f t="shared" si="2"/>
        <v>2.8013382786755074E-2</v>
      </c>
      <c r="O38" s="97">
        <f>L38/'סכום נכסי הקרן'!$C$42</f>
        <v>8.3041501133358786E-4</v>
      </c>
      <c r="BG38" s="3"/>
    </row>
    <row r="39" spans="2:59">
      <c r="B39" s="89" t="s">
        <v>1869</v>
      </c>
      <c r="C39" s="86" t="s">
        <v>1870</v>
      </c>
      <c r="D39" s="99" t="s">
        <v>30</v>
      </c>
      <c r="E39" s="86"/>
      <c r="F39" s="99" t="s">
        <v>1673</v>
      </c>
      <c r="G39" s="86" t="s">
        <v>1179</v>
      </c>
      <c r="H39" s="86"/>
      <c r="I39" s="99" t="s">
        <v>179</v>
      </c>
      <c r="J39" s="96">
        <v>2963.115941</v>
      </c>
      <c r="K39" s="98">
        <v>29935</v>
      </c>
      <c r="L39" s="96">
        <v>3375.0683203989993</v>
      </c>
      <c r="M39" s="97">
        <v>6.3534302956334333E-4</v>
      </c>
      <c r="N39" s="97">
        <f t="shared" si="2"/>
        <v>1.6779830359185451E-2</v>
      </c>
      <c r="O39" s="97">
        <f>L39/'סכום נכסי הקרן'!$C$42</f>
        <v>4.9741308016848539E-4</v>
      </c>
    </row>
    <row r="40" spans="2:59">
      <c r="B40" s="89" t="s">
        <v>1871</v>
      </c>
      <c r="C40" s="86" t="s">
        <v>1872</v>
      </c>
      <c r="D40" s="99" t="s">
        <v>151</v>
      </c>
      <c r="E40" s="86"/>
      <c r="F40" s="99" t="s">
        <v>1673</v>
      </c>
      <c r="G40" s="86" t="s">
        <v>1179</v>
      </c>
      <c r="H40" s="86"/>
      <c r="I40" s="99" t="s">
        <v>177</v>
      </c>
      <c r="J40" s="96">
        <v>667654.77021199989</v>
      </c>
      <c r="K40" s="98">
        <v>1393.3</v>
      </c>
      <c r="L40" s="96">
        <v>32391.074886694001</v>
      </c>
      <c r="M40" s="97">
        <v>8.6717464648271357E-4</v>
      </c>
      <c r="N40" s="97">
        <f t="shared" si="2"/>
        <v>0.16103873763543344</v>
      </c>
      <c r="O40" s="97">
        <f>L40/'סכום נכסי הקרן'!$C$42</f>
        <v>4.7737535361813983E-3</v>
      </c>
    </row>
    <row r="41" spans="2:59">
      <c r="B41" s="89" t="s">
        <v>1873</v>
      </c>
      <c r="C41" s="86" t="s">
        <v>1874</v>
      </c>
      <c r="D41" s="99" t="s">
        <v>30</v>
      </c>
      <c r="E41" s="86"/>
      <c r="F41" s="99" t="s">
        <v>1673</v>
      </c>
      <c r="G41" s="86" t="s">
        <v>1179</v>
      </c>
      <c r="H41" s="86"/>
      <c r="I41" s="99" t="s">
        <v>187</v>
      </c>
      <c r="J41" s="96">
        <v>17332.581431999995</v>
      </c>
      <c r="K41" s="98">
        <v>9922.5780000000013</v>
      </c>
      <c r="L41" s="96">
        <v>5551.6400587049993</v>
      </c>
      <c r="M41" s="97">
        <v>3.9107051813077245E-3</v>
      </c>
      <c r="N41" s="97">
        <f t="shared" si="2"/>
        <v>2.7601094128167289E-2</v>
      </c>
      <c r="O41" s="97">
        <f>L41/'סכום נכסי הקרן'!$C$42</f>
        <v>8.1819332808668775E-4</v>
      </c>
    </row>
    <row r="42" spans="2:59">
      <c r="B42" s="89" t="s">
        <v>1875</v>
      </c>
      <c r="C42" s="86" t="s">
        <v>1876</v>
      </c>
      <c r="D42" s="99" t="s">
        <v>151</v>
      </c>
      <c r="E42" s="86"/>
      <c r="F42" s="99" t="s">
        <v>1673</v>
      </c>
      <c r="G42" s="86" t="s">
        <v>1179</v>
      </c>
      <c r="H42" s="86"/>
      <c r="I42" s="99" t="s">
        <v>177</v>
      </c>
      <c r="J42" s="96">
        <v>69969.447644999993</v>
      </c>
      <c r="K42" s="98">
        <v>18214.509999999998</v>
      </c>
      <c r="L42" s="96">
        <v>44376.669455083997</v>
      </c>
      <c r="M42" s="97">
        <v>1.3957344280719657E-3</v>
      </c>
      <c r="N42" s="97">
        <f t="shared" si="2"/>
        <v>0.22062752948181089</v>
      </c>
      <c r="O42" s="97">
        <f>L42/'סכום נכסי הקרן'!$C$42</f>
        <v>6.5401745226486398E-3</v>
      </c>
    </row>
    <row r="43" spans="2:59">
      <c r="C43" s="1"/>
      <c r="D43" s="1"/>
      <c r="E43" s="1"/>
    </row>
    <row r="44" spans="2:59">
      <c r="C44" s="1"/>
      <c r="D44" s="1"/>
      <c r="E44" s="1"/>
    </row>
    <row r="45" spans="2:59">
      <c r="C45" s="1"/>
      <c r="D45" s="1"/>
      <c r="E45" s="1"/>
    </row>
    <row r="46" spans="2:59">
      <c r="B46" s="101" t="s">
        <v>270</v>
      </c>
      <c r="C46" s="1"/>
      <c r="D46" s="1"/>
      <c r="E46" s="1"/>
    </row>
    <row r="47" spans="2:59">
      <c r="B47" s="101" t="s">
        <v>125</v>
      </c>
      <c r="C47" s="1"/>
      <c r="D47" s="1"/>
      <c r="E47" s="1"/>
    </row>
    <row r="48" spans="2:59">
      <c r="B48" s="101" t="s">
        <v>252</v>
      </c>
      <c r="C48" s="1"/>
      <c r="D48" s="1"/>
      <c r="E48" s="1"/>
    </row>
    <row r="49" spans="2:5">
      <c r="B49" s="101" t="s">
        <v>260</v>
      </c>
      <c r="C49" s="1"/>
      <c r="D49" s="1"/>
      <c r="E49" s="1"/>
    </row>
    <row r="50" spans="2:5">
      <c r="C50" s="1"/>
      <c r="D50" s="1"/>
      <c r="E50" s="1"/>
    </row>
    <row r="51" spans="2:5">
      <c r="C51" s="1"/>
      <c r="D51" s="1"/>
      <c r="E51" s="1"/>
    </row>
    <row r="52" spans="2:5"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1:B37 C5:C1048576 D1:AF1048576 AH1:XFD1048576 AG1:AG37 B39:B45 B47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2019-12-03T07:28:48Z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