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9A37201B-FEA3-4C7C-B376-632B4675778B}" xr6:coauthVersionLast="47" xr6:coauthVersionMax="47" xr10:uidLastSave="{00000000-0000-0000-0000-000000000000}"/>
  <bookViews>
    <workbookView xWindow="-120" yWindow="-120" windowWidth="29040" windowHeight="15840" tabRatio="798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עתידיים'!$A$8:$AW$8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5" l="1"/>
  <c r="Q13" i="5"/>
  <c r="Q12" i="5" s="1"/>
  <c r="Q11" i="5" s="1"/>
  <c r="R12" i="5"/>
  <c r="O13" i="5"/>
  <c r="R168" i="5"/>
  <c r="Q168" i="5"/>
  <c r="O168" i="5"/>
  <c r="O12" i="5" s="1"/>
  <c r="O11" i="5" s="1"/>
  <c r="C26" i="1"/>
  <c r="P23" i="15"/>
  <c r="N23" i="15"/>
  <c r="R11" i="5" l="1"/>
  <c r="T168" i="5"/>
  <c r="N13" i="15"/>
  <c r="N12" i="15"/>
  <c r="N11" i="15" s="1"/>
  <c r="P13" i="15"/>
  <c r="T15" i="5" l="1"/>
  <c r="T18" i="5"/>
  <c r="T21" i="5"/>
  <c r="T24" i="5"/>
  <c r="T27" i="5"/>
  <c r="T30" i="5"/>
  <c r="T33" i="5"/>
  <c r="T36" i="5"/>
  <c r="T39" i="5"/>
  <c r="T42" i="5"/>
  <c r="T45" i="5"/>
  <c r="T48" i="5"/>
  <c r="T51" i="5"/>
  <c r="T54" i="5"/>
  <c r="T57" i="5"/>
  <c r="T60" i="5"/>
  <c r="T63" i="5"/>
  <c r="T66" i="5"/>
  <c r="T69" i="5"/>
  <c r="T72" i="5"/>
  <c r="T75" i="5"/>
  <c r="T78" i="5"/>
  <c r="T81" i="5"/>
  <c r="T84" i="5"/>
  <c r="T87" i="5"/>
  <c r="T90" i="5"/>
  <c r="T93" i="5"/>
  <c r="T96" i="5"/>
  <c r="T99" i="5"/>
  <c r="T102" i="5"/>
  <c r="T105" i="5"/>
  <c r="T108" i="5"/>
  <c r="T111" i="5"/>
  <c r="T114" i="5"/>
  <c r="T117" i="5"/>
  <c r="T120" i="5"/>
  <c r="T123" i="5"/>
  <c r="T126" i="5"/>
  <c r="T129" i="5"/>
  <c r="T132" i="5"/>
  <c r="T135" i="5"/>
  <c r="T138" i="5"/>
  <c r="T141" i="5"/>
  <c r="T144" i="5"/>
  <c r="T147" i="5"/>
  <c r="T150" i="5"/>
  <c r="T153" i="5"/>
  <c r="T156" i="5"/>
  <c r="T159" i="5"/>
  <c r="T162" i="5"/>
  <c r="T165" i="5"/>
  <c r="T171" i="5"/>
  <c r="T174" i="5"/>
  <c r="T177" i="5"/>
  <c r="T180" i="5"/>
  <c r="T183" i="5"/>
  <c r="T186" i="5"/>
  <c r="T189" i="5"/>
  <c r="T192" i="5"/>
  <c r="T195" i="5"/>
  <c r="T198" i="5"/>
  <c r="T201" i="5"/>
  <c r="T204" i="5"/>
  <c r="T207" i="5"/>
  <c r="T210" i="5"/>
  <c r="T213" i="5"/>
  <c r="T216" i="5"/>
  <c r="T219" i="5"/>
  <c r="T222" i="5"/>
  <c r="T225" i="5"/>
  <c r="T228" i="5"/>
  <c r="T231" i="5"/>
  <c r="T234" i="5"/>
  <c r="T237" i="5"/>
  <c r="T240" i="5"/>
  <c r="T243" i="5"/>
  <c r="T246" i="5"/>
  <c r="T249" i="5"/>
  <c r="T252" i="5"/>
  <c r="T255" i="5"/>
  <c r="T258" i="5"/>
  <c r="T261" i="5"/>
  <c r="T264" i="5"/>
  <c r="T19" i="5"/>
  <c r="T26" i="5"/>
  <c r="T37" i="5"/>
  <c r="T44" i="5"/>
  <c r="T55" i="5"/>
  <c r="T62" i="5"/>
  <c r="T73" i="5"/>
  <c r="T80" i="5"/>
  <c r="T91" i="5"/>
  <c r="T98" i="5"/>
  <c r="T109" i="5"/>
  <c r="T116" i="5"/>
  <c r="T127" i="5"/>
  <c r="T134" i="5"/>
  <c r="T145" i="5"/>
  <c r="T152" i="5"/>
  <c r="T163" i="5"/>
  <c r="T170" i="5"/>
  <c r="T181" i="5"/>
  <c r="T188" i="5"/>
  <c r="T199" i="5"/>
  <c r="T206" i="5"/>
  <c r="T217" i="5"/>
  <c r="T224" i="5"/>
  <c r="T235" i="5"/>
  <c r="T242" i="5"/>
  <c r="T253" i="5"/>
  <c r="T260" i="5"/>
  <c r="T267" i="5"/>
  <c r="T270" i="5"/>
  <c r="T273" i="5"/>
  <c r="T276" i="5"/>
  <c r="T279" i="5"/>
  <c r="T282" i="5"/>
  <c r="T285" i="5"/>
  <c r="T288" i="5"/>
  <c r="T291" i="5"/>
  <c r="T294" i="5"/>
  <c r="T297" i="5"/>
  <c r="T300" i="5"/>
  <c r="T303" i="5"/>
  <c r="T306" i="5"/>
  <c r="T309" i="5"/>
  <c r="T28" i="5"/>
  <c r="T32" i="5"/>
  <c r="T41" i="5"/>
  <c r="T58" i="5"/>
  <c r="T67" i="5"/>
  <c r="T71" i="5"/>
  <c r="T97" i="5"/>
  <c r="T101" i="5"/>
  <c r="T106" i="5"/>
  <c r="T110" i="5"/>
  <c r="T136" i="5"/>
  <c r="T140" i="5"/>
  <c r="T149" i="5"/>
  <c r="T166" i="5"/>
  <c r="T175" i="5"/>
  <c r="T179" i="5"/>
  <c r="T205" i="5"/>
  <c r="T209" i="5"/>
  <c r="T214" i="5"/>
  <c r="T218" i="5"/>
  <c r="T244" i="5"/>
  <c r="T248" i="5"/>
  <c r="T257" i="5"/>
  <c r="T269" i="5"/>
  <c r="T280" i="5"/>
  <c r="T287" i="5"/>
  <c r="T298" i="5"/>
  <c r="T305" i="5"/>
  <c r="T312" i="5"/>
  <c r="T315" i="5"/>
  <c r="T318" i="5"/>
  <c r="T321" i="5"/>
  <c r="T324" i="5"/>
  <c r="T327" i="5"/>
  <c r="T330" i="5"/>
  <c r="T333" i="5"/>
  <c r="T336" i="5"/>
  <c r="T339" i="5"/>
  <c r="T342" i="5"/>
  <c r="T345" i="5"/>
  <c r="T348" i="5"/>
  <c r="T351" i="5"/>
  <c r="T29" i="5"/>
  <c r="T50" i="5"/>
  <c r="T65" i="5"/>
  <c r="T76" i="5"/>
  <c r="T86" i="5"/>
  <c r="T107" i="5"/>
  <c r="T112" i="5"/>
  <c r="T122" i="5"/>
  <c r="T128" i="5"/>
  <c r="T133" i="5"/>
  <c r="T143" i="5"/>
  <c r="T148" i="5"/>
  <c r="T154" i="5"/>
  <c r="T164" i="5"/>
  <c r="T169" i="5"/>
  <c r="T185" i="5"/>
  <c r="T190" i="5"/>
  <c r="T200" i="5"/>
  <c r="T211" i="5"/>
  <c r="T221" i="5"/>
  <c r="T226" i="5"/>
  <c r="T232" i="5"/>
  <c r="T247" i="5"/>
  <c r="T289" i="5"/>
  <c r="T293" i="5"/>
  <c r="T302" i="5"/>
  <c r="T314" i="5"/>
  <c r="T325" i="5"/>
  <c r="T332" i="5"/>
  <c r="T343" i="5"/>
  <c r="T350" i="5"/>
  <c r="T14" i="5"/>
  <c r="T20" i="5"/>
  <c r="T25" i="5"/>
  <c r="T35" i="5"/>
  <c r="T40" i="5"/>
  <c r="T46" i="5"/>
  <c r="T56" i="5"/>
  <c r="T61" i="5"/>
  <c r="T17" i="5"/>
  <c r="T64" i="5"/>
  <c r="T70" i="5"/>
  <c r="T77" i="5"/>
  <c r="T89" i="5"/>
  <c r="T95" i="5"/>
  <c r="T139" i="5"/>
  <c r="T151" i="5"/>
  <c r="T157" i="5"/>
  <c r="T176" i="5"/>
  <c r="T182" i="5"/>
  <c r="T194" i="5"/>
  <c r="T238" i="5"/>
  <c r="T256" i="5"/>
  <c r="T263" i="5"/>
  <c r="T274" i="5"/>
  <c r="T284" i="5"/>
  <c r="T295" i="5"/>
  <c r="T310" i="5"/>
  <c r="T319" i="5"/>
  <c r="T323" i="5"/>
  <c r="T349" i="5"/>
  <c r="T353" i="5"/>
  <c r="T357" i="5"/>
  <c r="T11" i="5"/>
  <c r="T34" i="5"/>
  <c r="T49" i="5"/>
  <c r="T83" i="5"/>
  <c r="T103" i="5"/>
  <c r="T115" i="5"/>
  <c r="T121" i="5"/>
  <c r="T146" i="5"/>
  <c r="T158" i="5"/>
  <c r="T196" i="5"/>
  <c r="T202" i="5"/>
  <c r="T208" i="5"/>
  <c r="T220" i="5"/>
  <c r="T227" i="5"/>
  <c r="T233" i="5"/>
  <c r="T239" i="5"/>
  <c r="T245" i="5"/>
  <c r="T251" i="5"/>
  <c r="T290" i="5"/>
  <c r="T311" i="5"/>
  <c r="T328" i="5"/>
  <c r="T337" i="5"/>
  <c r="T341" i="5"/>
  <c r="T354" i="5"/>
  <c r="T43" i="5"/>
  <c r="T52" i="5"/>
  <c r="T59" i="5"/>
  <c r="T85" i="5"/>
  <c r="T160" i="5"/>
  <c r="T172" i="5"/>
  <c r="T178" i="5"/>
  <c r="T184" i="5"/>
  <c r="T197" i="5"/>
  <c r="T203" i="5"/>
  <c r="T215" i="5"/>
  <c r="T259" i="5"/>
  <c r="T265" i="5"/>
  <c r="T275" i="5"/>
  <c r="T281" i="5"/>
  <c r="T286" i="5"/>
  <c r="T296" i="5"/>
  <c r="T301" i="5"/>
  <c r="T307" i="5"/>
  <c r="T47" i="5"/>
  <c r="T88" i="5"/>
  <c r="T100" i="5"/>
  <c r="T113" i="5"/>
  <c r="T125" i="5"/>
  <c r="T137" i="5"/>
  <c r="T187" i="5"/>
  <c r="T212" i="5"/>
  <c r="T250" i="5"/>
  <c r="T262" i="5"/>
  <c r="T283" i="5"/>
  <c r="T304" i="5"/>
  <c r="T334" i="5"/>
  <c r="T340" i="5"/>
  <c r="T347" i="5"/>
  <c r="C15" i="1"/>
  <c r="T79" i="5"/>
  <c r="T92" i="5"/>
  <c r="T104" i="5"/>
  <c r="T142" i="5"/>
  <c r="T167" i="5"/>
  <c r="T191" i="5"/>
  <c r="T229" i="5"/>
  <c r="T241" i="5"/>
  <c r="T254" i="5"/>
  <c r="T266" i="5"/>
  <c r="T277" i="5"/>
  <c r="T316" i="5"/>
  <c r="T322" i="5"/>
  <c r="T329" i="5"/>
  <c r="T359" i="5"/>
  <c r="T22" i="5"/>
  <c r="T38" i="5"/>
  <c r="T53" i="5"/>
  <c r="T68" i="5"/>
  <c r="T118" i="5"/>
  <c r="T130" i="5"/>
  <c r="T155" i="5"/>
  <c r="T193" i="5"/>
  <c r="T308" i="5"/>
  <c r="T335" i="5"/>
  <c r="T355" i="5"/>
  <c r="T23" i="5"/>
  <c r="T82" i="5"/>
  <c r="T94" i="5"/>
  <c r="T119" i="5"/>
  <c r="T131" i="5"/>
  <c r="T230" i="5"/>
  <c r="T268" i="5"/>
  <c r="T278" i="5"/>
  <c r="T299" i="5"/>
  <c r="T317" i="5"/>
  <c r="T13" i="5"/>
  <c r="T124" i="5"/>
  <c r="T223" i="5"/>
  <c r="T271" i="5"/>
  <c r="T292" i="5"/>
  <c r="T331" i="5"/>
  <c r="T338" i="5"/>
  <c r="T344" i="5"/>
  <c r="T356" i="5"/>
  <c r="T16" i="5"/>
  <c r="T31" i="5"/>
  <c r="T74" i="5"/>
  <c r="T161" i="5"/>
  <c r="T236" i="5"/>
  <c r="T346" i="5"/>
  <c r="T173" i="5"/>
  <c r="T313" i="5"/>
  <c r="T352" i="5"/>
  <c r="T320" i="5"/>
  <c r="T358" i="5"/>
  <c r="T272" i="5"/>
  <c r="T326" i="5"/>
  <c r="T12" i="5"/>
  <c r="P12" i="15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71" i="22"/>
  <c r="Q72" i="22"/>
  <c r="Q73" i="22"/>
  <c r="Q74" i="22"/>
  <c r="Q75" i="22"/>
  <c r="Q76" i="22"/>
  <c r="Q77" i="22"/>
  <c r="Q78" i="22"/>
  <c r="Q79" i="22"/>
  <c r="Q80" i="22"/>
  <c r="Q81" i="22"/>
  <c r="Q82" i="22"/>
  <c r="Q83" i="22"/>
  <c r="Q84" i="22"/>
  <c r="Q85" i="22"/>
  <c r="Q86" i="22"/>
  <c r="Q87" i="22"/>
  <c r="Q88" i="22"/>
  <c r="Q89" i="22"/>
  <c r="Q90" i="22"/>
  <c r="Q91" i="22"/>
  <c r="Q92" i="22"/>
  <c r="Q93" i="22"/>
  <c r="Q94" i="22"/>
  <c r="Q95" i="22"/>
  <c r="Q96" i="22"/>
  <c r="Q97" i="22"/>
  <c r="Q98" i="22"/>
  <c r="Q99" i="22"/>
  <c r="Q100" i="22"/>
  <c r="Q101" i="22"/>
  <c r="Q102" i="22"/>
  <c r="Q103" i="22"/>
  <c r="Q104" i="22"/>
  <c r="Q105" i="22"/>
  <c r="Q106" i="22"/>
  <c r="Q107" i="22"/>
  <c r="Q108" i="22"/>
  <c r="Q109" i="22"/>
  <c r="Q110" i="22"/>
  <c r="Q111" i="22"/>
  <c r="Q112" i="22"/>
  <c r="Q113" i="22"/>
  <c r="Q114" i="22"/>
  <c r="Q115" i="22"/>
  <c r="Q116" i="22"/>
  <c r="Q117" i="22"/>
  <c r="Q118" i="22"/>
  <c r="Q119" i="22"/>
  <c r="Q120" i="22"/>
  <c r="Q121" i="22"/>
  <c r="Q122" i="22"/>
  <c r="Q123" i="22"/>
  <c r="Q124" i="22"/>
  <c r="Q125" i="22"/>
  <c r="Q126" i="22"/>
  <c r="Q127" i="22"/>
  <c r="Q128" i="22"/>
  <c r="Q129" i="22"/>
  <c r="Q130" i="22"/>
  <c r="Q131" i="22"/>
  <c r="Q132" i="22"/>
  <c r="Q133" i="22"/>
  <c r="Q134" i="22"/>
  <c r="Q135" i="22"/>
  <c r="Q136" i="22"/>
  <c r="Q137" i="22"/>
  <c r="Q138" i="22"/>
  <c r="Q139" i="22"/>
  <c r="Q140" i="22"/>
  <c r="Q141" i="22"/>
  <c r="Q142" i="22"/>
  <c r="Q143" i="22"/>
  <c r="Q144" i="22"/>
  <c r="Q145" i="22"/>
  <c r="Q146" i="22"/>
  <c r="Q147" i="22"/>
  <c r="Q148" i="22"/>
  <c r="Q149" i="22"/>
  <c r="Q150" i="22"/>
  <c r="Q151" i="22"/>
  <c r="Q152" i="22"/>
  <c r="Q153" i="22"/>
  <c r="Q154" i="22"/>
  <c r="Q155" i="22"/>
  <c r="Q156" i="22"/>
  <c r="Q157" i="22"/>
  <c r="Q158" i="22"/>
  <c r="Q159" i="22"/>
  <c r="Q160" i="22"/>
  <c r="Q161" i="22"/>
  <c r="Q162" i="22"/>
  <c r="Q163" i="22"/>
  <c r="Q164" i="22"/>
  <c r="Q165" i="22"/>
  <c r="Q166" i="22"/>
  <c r="Q167" i="22"/>
  <c r="Q168" i="22"/>
  <c r="Q169" i="22"/>
  <c r="Q170" i="22"/>
  <c r="Q171" i="22"/>
  <c r="Q172" i="22"/>
  <c r="Q173" i="22"/>
  <c r="Q174" i="22"/>
  <c r="Q175" i="22"/>
  <c r="Q176" i="22"/>
  <c r="Q177" i="22"/>
  <c r="Q178" i="22"/>
  <c r="Q179" i="22"/>
  <c r="Q180" i="22"/>
  <c r="Q181" i="22"/>
  <c r="Q182" i="22"/>
  <c r="Q183" i="22"/>
  <c r="Q184" i="22"/>
  <c r="Q185" i="22"/>
  <c r="Q186" i="22"/>
  <c r="Q187" i="22"/>
  <c r="Q188" i="22"/>
  <c r="Q189" i="22"/>
  <c r="Q190" i="22"/>
  <c r="Q191" i="22"/>
  <c r="Q192" i="22"/>
  <c r="Q193" i="22"/>
  <c r="Q194" i="22"/>
  <c r="Q195" i="22"/>
  <c r="Q196" i="22"/>
  <c r="Q197" i="22"/>
  <c r="Q198" i="22"/>
  <c r="Q199" i="22"/>
  <c r="Q200" i="22"/>
  <c r="Q201" i="22"/>
  <c r="Q202" i="22"/>
  <c r="Q203" i="22"/>
  <c r="Q204" i="22"/>
  <c r="Q205" i="22"/>
  <c r="Q206" i="22"/>
  <c r="Q207" i="22"/>
  <c r="Q208" i="22"/>
  <c r="Q209" i="22"/>
  <c r="Q210" i="22"/>
  <c r="Q211" i="22"/>
  <c r="Q212" i="22"/>
  <c r="Q213" i="22"/>
  <c r="Q214" i="22"/>
  <c r="Q215" i="22"/>
  <c r="Q216" i="22"/>
  <c r="Q217" i="22"/>
  <c r="Q218" i="22"/>
  <c r="Q219" i="22"/>
  <c r="Q220" i="22"/>
  <c r="Q221" i="22"/>
  <c r="Q222" i="22"/>
  <c r="Q223" i="22"/>
  <c r="Q224" i="22"/>
  <c r="Q225" i="22"/>
  <c r="Q226" i="22"/>
  <c r="Q227" i="22"/>
  <c r="Q228" i="22"/>
  <c r="Q229" i="22"/>
  <c r="Q230" i="22"/>
  <c r="Q231" i="22"/>
  <c r="Q232" i="22"/>
  <c r="Q233" i="22"/>
  <c r="Q234" i="22"/>
  <c r="Q235" i="22"/>
  <c r="Q236" i="22"/>
  <c r="Q237" i="22"/>
  <c r="Q238" i="22"/>
  <c r="Q239" i="22"/>
  <c r="Q240" i="22"/>
  <c r="Q241" i="22"/>
  <c r="Q242" i="22"/>
  <c r="Q243" i="22"/>
  <c r="Q244" i="22"/>
  <c r="Q245" i="22"/>
  <c r="Q246" i="22"/>
  <c r="Q247" i="22"/>
  <c r="Q248" i="22"/>
  <c r="Q249" i="22"/>
  <c r="Q250" i="22"/>
  <c r="Q251" i="22"/>
  <c r="Q252" i="22"/>
  <c r="Q253" i="22"/>
  <c r="Q254" i="22"/>
  <c r="Q255" i="22"/>
  <c r="Q256" i="22"/>
  <c r="Q257" i="22"/>
  <c r="Q258" i="22"/>
  <c r="Q259" i="22"/>
  <c r="Q260" i="22"/>
  <c r="Q261" i="22"/>
  <c r="Q262" i="22"/>
  <c r="Q263" i="22"/>
  <c r="Q264" i="22"/>
  <c r="Q265" i="22"/>
  <c r="Q266" i="22"/>
  <c r="Q267" i="22"/>
  <c r="Q268" i="22"/>
  <c r="Q269" i="22"/>
  <c r="Q270" i="22"/>
  <c r="Q271" i="22"/>
  <c r="Q272" i="22"/>
  <c r="Q273" i="22"/>
  <c r="Q274" i="22"/>
  <c r="Q275" i="22"/>
  <c r="Q276" i="22"/>
  <c r="Q277" i="22"/>
  <c r="Q278" i="22"/>
  <c r="Q279" i="22"/>
  <c r="Q280" i="22"/>
  <c r="Q281" i="22"/>
  <c r="Q282" i="22"/>
  <c r="Q283" i="22"/>
  <c r="Q284" i="22"/>
  <c r="Q285" i="22"/>
  <c r="Q286" i="22"/>
  <c r="Q287" i="22"/>
  <c r="Q288" i="22"/>
  <c r="Q289" i="22"/>
  <c r="Q290" i="22"/>
  <c r="Q291" i="22"/>
  <c r="Q292" i="22"/>
  <c r="Q293" i="22"/>
  <c r="Q294" i="22"/>
  <c r="Q295" i="22"/>
  <c r="Q296" i="22"/>
  <c r="Q297" i="22"/>
  <c r="Q298" i="22"/>
  <c r="Q299" i="22"/>
  <c r="Q300" i="22"/>
  <c r="Q301" i="22"/>
  <c r="Q302" i="22"/>
  <c r="Q303" i="22"/>
  <c r="Q304" i="22"/>
  <c r="Q305" i="22"/>
  <c r="Q306" i="22"/>
  <c r="Q307" i="22"/>
  <c r="Q308" i="22"/>
  <c r="Q309" i="22"/>
  <c r="Q310" i="22"/>
  <c r="Q311" i="22"/>
  <c r="Q312" i="22"/>
  <c r="Q313" i="22"/>
  <c r="Q314" i="22"/>
  <c r="Q315" i="22"/>
  <c r="Q316" i="22"/>
  <c r="Q317" i="22"/>
  <c r="Q318" i="22"/>
  <c r="Q319" i="22"/>
  <c r="Q320" i="22"/>
  <c r="Q321" i="22"/>
  <c r="Q322" i="22"/>
  <c r="Q323" i="22"/>
  <c r="Q324" i="22"/>
  <c r="Q325" i="22"/>
  <c r="Q326" i="22"/>
  <c r="Q327" i="22"/>
  <c r="Q328" i="22"/>
  <c r="Q329" i="22"/>
  <c r="Q330" i="22"/>
  <c r="Q331" i="22"/>
  <c r="Q368" i="22"/>
  <c r="Q369" i="22"/>
  <c r="Q332" i="22"/>
  <c r="Q333" i="22"/>
  <c r="Q334" i="22"/>
  <c r="Q335" i="22"/>
  <c r="Q336" i="22"/>
  <c r="Q337" i="22"/>
  <c r="Q338" i="22"/>
  <c r="Q339" i="22"/>
  <c r="Q340" i="22"/>
  <c r="Q341" i="22"/>
  <c r="Q342" i="22"/>
  <c r="Q343" i="22"/>
  <c r="Q344" i="22"/>
  <c r="Q345" i="22"/>
  <c r="Q346" i="22"/>
  <c r="Q347" i="22"/>
  <c r="Q348" i="22"/>
  <c r="Q349" i="22"/>
  <c r="Q350" i="22"/>
  <c r="Q351" i="22"/>
  <c r="Q352" i="22"/>
  <c r="Q353" i="22"/>
  <c r="Q354" i="22"/>
  <c r="Q355" i="22"/>
  <c r="Q356" i="22"/>
  <c r="Q357" i="22"/>
  <c r="Q358" i="22"/>
  <c r="Q359" i="22"/>
  <c r="Q360" i="22"/>
  <c r="Q361" i="22"/>
  <c r="Q362" i="22"/>
  <c r="Q363" i="22"/>
  <c r="Q364" i="22"/>
  <c r="Q365" i="22"/>
  <c r="Q366" i="22"/>
  <c r="Q367" i="22"/>
  <c r="Q370" i="22"/>
  <c r="Q371" i="22"/>
  <c r="Q372" i="22"/>
  <c r="Q373" i="22"/>
  <c r="Q374" i="22"/>
  <c r="Q375" i="22"/>
  <c r="Q376" i="22"/>
  <c r="Q377" i="22"/>
  <c r="Q378" i="22"/>
  <c r="Q379" i="22"/>
  <c r="Q380" i="22"/>
  <c r="Q381" i="22"/>
  <c r="Q382" i="22"/>
  <c r="Q383" i="22"/>
  <c r="Q384" i="22"/>
  <c r="Q385" i="22"/>
  <c r="Q386" i="22"/>
  <c r="Q387" i="22"/>
  <c r="Q388" i="22"/>
  <c r="Q389" i="22"/>
  <c r="Q390" i="22"/>
  <c r="Q391" i="22"/>
  <c r="Q392" i="22"/>
  <c r="Q393" i="22"/>
  <c r="Q394" i="22"/>
  <c r="Q395" i="22"/>
  <c r="Q396" i="22"/>
  <c r="Q397" i="22"/>
  <c r="Q398" i="22"/>
  <c r="Q399" i="22"/>
  <c r="Q400" i="22"/>
  <c r="Q401" i="22"/>
  <c r="Q402" i="22"/>
  <c r="Q403" i="22"/>
  <c r="Q404" i="22"/>
  <c r="Q405" i="22"/>
  <c r="Q406" i="22"/>
  <c r="Q407" i="22"/>
  <c r="Q408" i="22"/>
  <c r="Q409" i="22"/>
  <c r="Q410" i="22"/>
  <c r="Q411" i="22"/>
  <c r="Q412" i="22"/>
  <c r="Q413" i="22"/>
  <c r="Q414" i="22"/>
  <c r="Q415" i="22"/>
  <c r="Q416" i="22"/>
  <c r="Q417" i="22"/>
  <c r="Q418" i="22"/>
  <c r="Q419" i="22"/>
  <c r="Q420" i="22"/>
  <c r="Q421" i="22"/>
  <c r="Q422" i="22"/>
  <c r="Q423" i="22"/>
  <c r="Q424" i="22"/>
  <c r="Q11" i="22"/>
  <c r="I351" i="20"/>
  <c r="I13" i="20"/>
  <c r="I456" i="20"/>
  <c r="I455" i="20"/>
  <c r="I63" i="20"/>
  <c r="J19" i="2"/>
  <c r="J48" i="2"/>
  <c r="J47" i="2"/>
  <c r="J46" i="2"/>
  <c r="J37" i="2"/>
  <c r="J36" i="2"/>
  <c r="J31" i="2"/>
  <c r="J30" i="2"/>
  <c r="J29" i="2"/>
  <c r="J27" i="2"/>
  <c r="J22" i="2"/>
  <c r="J21" i="2"/>
  <c r="J20" i="2"/>
  <c r="J16" i="2"/>
  <c r="J21" i="26"/>
  <c r="J35" i="26"/>
  <c r="J36" i="26"/>
  <c r="J37" i="26"/>
  <c r="J34" i="26"/>
  <c r="J15" i="2"/>
  <c r="J14" i="2"/>
  <c r="J62" i="2"/>
  <c r="J61" i="2" s="1"/>
  <c r="E13" i="24"/>
  <c r="E12" i="24"/>
  <c r="E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11" i="24"/>
  <c r="G13" i="24"/>
  <c r="G21" i="24"/>
  <c r="I15" i="26"/>
  <c r="P11" i="15" l="1"/>
  <c r="R32" i="15" s="1"/>
  <c r="R12" i="15"/>
  <c r="I23" i="20"/>
  <c r="I12" i="20"/>
  <c r="I11" i="20"/>
  <c r="J23" i="20" s="1"/>
  <c r="J13" i="2"/>
  <c r="R16" i="15" l="1"/>
  <c r="R22" i="15"/>
  <c r="R28" i="15"/>
  <c r="R35" i="15"/>
  <c r="R41" i="15"/>
  <c r="R17" i="15"/>
  <c r="R23" i="15"/>
  <c r="R29" i="15"/>
  <c r="R36" i="15"/>
  <c r="R42" i="15"/>
  <c r="R18" i="15"/>
  <c r="R24" i="15"/>
  <c r="R30" i="15"/>
  <c r="R37" i="15"/>
  <c r="R11" i="15"/>
  <c r="R13" i="15"/>
  <c r="R19" i="15"/>
  <c r="R25" i="15"/>
  <c r="R31" i="15"/>
  <c r="R38" i="15"/>
  <c r="R14" i="15"/>
  <c r="R20" i="15"/>
  <c r="R26" i="15"/>
  <c r="R33" i="15"/>
  <c r="R39" i="15"/>
  <c r="R15" i="15"/>
  <c r="R21" i="15"/>
  <c r="R27" i="15"/>
  <c r="R34" i="15"/>
  <c r="R40" i="15"/>
  <c r="J16" i="20"/>
  <c r="J19" i="20"/>
  <c r="J22" i="20"/>
  <c r="J25" i="20"/>
  <c r="J28" i="20"/>
  <c r="J31" i="20"/>
  <c r="J34" i="20"/>
  <c r="J37" i="20"/>
  <c r="J40" i="20"/>
  <c r="J43" i="20"/>
  <c r="J46" i="20"/>
  <c r="J49" i="20"/>
  <c r="J52" i="20"/>
  <c r="J55" i="20"/>
  <c r="J58" i="20"/>
  <c r="J61" i="20"/>
  <c r="J64" i="20"/>
  <c r="J67" i="20"/>
  <c r="J70" i="20"/>
  <c r="J73" i="20"/>
  <c r="J76" i="20"/>
  <c r="J79" i="20"/>
  <c r="J82" i="20"/>
  <c r="J85" i="20"/>
  <c r="J88" i="20"/>
  <c r="J91" i="20"/>
  <c r="J94" i="20"/>
  <c r="J97" i="20"/>
  <c r="J100" i="20"/>
  <c r="J103" i="20"/>
  <c r="J106" i="20"/>
  <c r="J109" i="20"/>
  <c r="J112" i="20"/>
  <c r="J115" i="20"/>
  <c r="J118" i="20"/>
  <c r="J121" i="20"/>
  <c r="J124" i="20"/>
  <c r="J127" i="20"/>
  <c r="J130" i="20"/>
  <c r="J133" i="20"/>
  <c r="J136" i="20"/>
  <c r="J139" i="20"/>
  <c r="J142" i="20"/>
  <c r="J145" i="20"/>
  <c r="J148" i="20"/>
  <c r="J151" i="20"/>
  <c r="J154" i="20"/>
  <c r="J157" i="20"/>
  <c r="J160" i="20"/>
  <c r="J163" i="20"/>
  <c r="J166" i="20"/>
  <c r="J169" i="20"/>
  <c r="J172" i="20"/>
  <c r="J175" i="20"/>
  <c r="J178" i="20"/>
  <c r="J181" i="20"/>
  <c r="J184" i="20"/>
  <c r="J187" i="20"/>
  <c r="J190" i="20"/>
  <c r="J193" i="20"/>
  <c r="J196" i="20"/>
  <c r="J199" i="20"/>
  <c r="J202" i="20"/>
  <c r="J205" i="20"/>
  <c r="J208" i="20"/>
  <c r="J211" i="20"/>
  <c r="J214" i="20"/>
  <c r="J217" i="20"/>
  <c r="J220" i="20"/>
  <c r="J223" i="20"/>
  <c r="J226" i="20"/>
  <c r="J229" i="20"/>
  <c r="J232" i="20"/>
  <c r="J235" i="20"/>
  <c r="J238" i="20"/>
  <c r="J241" i="20"/>
  <c r="J244" i="20"/>
  <c r="J247" i="20"/>
  <c r="J250" i="20"/>
  <c r="J253" i="20"/>
  <c r="J256" i="20"/>
  <c r="J30" i="20"/>
  <c r="J41" i="20"/>
  <c r="J48" i="20"/>
  <c r="J59" i="20"/>
  <c r="J66" i="20"/>
  <c r="J77" i="20"/>
  <c r="J84" i="20"/>
  <c r="J95" i="20"/>
  <c r="J102" i="20"/>
  <c r="J113" i="20"/>
  <c r="J120" i="20"/>
  <c r="J131" i="20"/>
  <c r="J138" i="20"/>
  <c r="J149" i="20"/>
  <c r="J156" i="20"/>
  <c r="J167" i="20"/>
  <c r="J174" i="20"/>
  <c r="J185" i="20"/>
  <c r="J192" i="20"/>
  <c r="J203" i="20"/>
  <c r="J210" i="20"/>
  <c r="J221" i="20"/>
  <c r="J228" i="20"/>
  <c r="J239" i="20"/>
  <c r="J246" i="20"/>
  <c r="J257" i="20"/>
  <c r="J260" i="20"/>
  <c r="J263" i="20"/>
  <c r="J266" i="20"/>
  <c r="J269" i="20"/>
  <c r="J272" i="20"/>
  <c r="J275" i="20"/>
  <c r="J278" i="20"/>
  <c r="J281" i="20"/>
  <c r="J284" i="20"/>
  <c r="J287" i="20"/>
  <c r="J290" i="20"/>
  <c r="J293" i="20"/>
  <c r="J296" i="20"/>
  <c r="J299" i="20"/>
  <c r="J302" i="20"/>
  <c r="J305" i="20"/>
  <c r="J308" i="20"/>
  <c r="J311" i="20"/>
  <c r="J314" i="20"/>
  <c r="J317" i="20"/>
  <c r="J320" i="20"/>
  <c r="J323" i="20"/>
  <c r="J326" i="20"/>
  <c r="J329" i="20"/>
  <c r="J332" i="20"/>
  <c r="J335" i="20"/>
  <c r="J338" i="20"/>
  <c r="J341" i="20"/>
  <c r="J344" i="20"/>
  <c r="J347" i="20"/>
  <c r="J350" i="20"/>
  <c r="J458" i="20"/>
  <c r="J461" i="20"/>
  <c r="J464" i="20"/>
  <c r="J469" i="20"/>
  <c r="J20" i="20"/>
  <c r="J27" i="20"/>
  <c r="J38" i="20"/>
  <c r="J45" i="20"/>
  <c r="J56" i="20"/>
  <c r="J63" i="20"/>
  <c r="J74" i="20"/>
  <c r="J81" i="20"/>
  <c r="J92" i="20"/>
  <c r="J99" i="20"/>
  <c r="J110" i="20"/>
  <c r="J117" i="20"/>
  <c r="J128" i="20"/>
  <c r="J135" i="20"/>
  <c r="J146" i="20"/>
  <c r="J153" i="20"/>
  <c r="J164" i="20"/>
  <c r="J171" i="20"/>
  <c r="J182" i="20"/>
  <c r="J189" i="20"/>
  <c r="J18" i="20"/>
  <c r="J32" i="20"/>
  <c r="J44" i="20"/>
  <c r="J65" i="20"/>
  <c r="J69" i="20"/>
  <c r="J86" i="20"/>
  <c r="J98" i="20"/>
  <c r="J119" i="20"/>
  <c r="J123" i="20"/>
  <c r="J140" i="20"/>
  <c r="J152" i="20"/>
  <c r="J173" i="20"/>
  <c r="J177" i="20"/>
  <c r="J194" i="20"/>
  <c r="J201" i="20"/>
  <c r="J209" i="20"/>
  <c r="J213" i="20"/>
  <c r="J236" i="20"/>
  <c r="J240" i="20"/>
  <c r="J248" i="20"/>
  <c r="J255" i="20"/>
  <c r="J259" i="20"/>
  <c r="J270" i="20"/>
  <c r="J277" i="20"/>
  <c r="J288" i="20"/>
  <c r="J295" i="20"/>
  <c r="J306" i="20"/>
  <c r="J313" i="20"/>
  <c r="J324" i="20"/>
  <c r="J331" i="20"/>
  <c r="J342" i="20"/>
  <c r="J349" i="20"/>
  <c r="J353" i="20"/>
  <c r="J356" i="20"/>
  <c r="J359" i="20"/>
  <c r="J362" i="20"/>
  <c r="J365" i="20"/>
  <c r="J368" i="20"/>
  <c r="J371" i="20"/>
  <c r="J374" i="20"/>
  <c r="J377" i="20"/>
  <c r="J380" i="20"/>
  <c r="J383" i="20"/>
  <c r="J386" i="20"/>
  <c r="J389" i="20"/>
  <c r="J392" i="20"/>
  <c r="J395" i="20"/>
  <c r="J398" i="20"/>
  <c r="J401" i="20"/>
  <c r="J404" i="20"/>
  <c r="J407" i="20"/>
  <c r="J410" i="20"/>
  <c r="J413" i="20"/>
  <c r="J416" i="20"/>
  <c r="J419" i="20"/>
  <c r="J422" i="20"/>
  <c r="J425" i="20"/>
  <c r="J428" i="20"/>
  <c r="J431" i="20"/>
  <c r="J434" i="20"/>
  <c r="J437" i="20"/>
  <c r="J440" i="20"/>
  <c r="J443" i="20"/>
  <c r="J446" i="20"/>
  <c r="J449" i="20"/>
  <c r="J452" i="20"/>
  <c r="J465" i="20"/>
  <c r="J11" i="20"/>
  <c r="J15" i="20"/>
  <c r="J24" i="20"/>
  <c r="J36" i="20"/>
  <c r="J53" i="20"/>
  <c r="J57" i="20"/>
  <c r="J78" i="20"/>
  <c r="J90" i="20"/>
  <c r="J107" i="20"/>
  <c r="J111" i="20"/>
  <c r="J132" i="20"/>
  <c r="J144" i="20"/>
  <c r="J161" i="20"/>
  <c r="J165" i="20"/>
  <c r="J186" i="20"/>
  <c r="J198" i="20"/>
  <c r="J206" i="20"/>
  <c r="J225" i="20"/>
  <c r="J17" i="20"/>
  <c r="J60" i="20"/>
  <c r="J83" i="20"/>
  <c r="J125" i="20"/>
  <c r="J129" i="20"/>
  <c r="J134" i="20"/>
  <c r="J143" i="20"/>
  <c r="J176" i="20"/>
  <c r="J180" i="20"/>
  <c r="J233" i="20"/>
  <c r="J237" i="20"/>
  <c r="J242" i="20"/>
  <c r="J254" i="20"/>
  <c r="J274" i="20"/>
  <c r="J282" i="20"/>
  <c r="J301" i="20"/>
  <c r="J309" i="20"/>
  <c r="J328" i="20"/>
  <c r="J336" i="20"/>
  <c r="J352" i="20"/>
  <c r="J363" i="20"/>
  <c r="J370" i="20"/>
  <c r="J381" i="20"/>
  <c r="J388" i="20"/>
  <c r="J399" i="20"/>
  <c r="J406" i="20"/>
  <c r="J417" i="20"/>
  <c r="J424" i="20"/>
  <c r="J435" i="20"/>
  <c r="J442" i="20"/>
  <c r="J459" i="20"/>
  <c r="J33" i="20"/>
  <c r="J42" i="20"/>
  <c r="J47" i="20"/>
  <c r="J51" i="20"/>
  <c r="J93" i="20"/>
  <c r="J116" i="20"/>
  <c r="J158" i="20"/>
  <c r="J162" i="20"/>
  <c r="J195" i="20"/>
  <c r="J204" i="20"/>
  <c r="J230" i="20"/>
  <c r="J251" i="20"/>
  <c r="J267" i="20"/>
  <c r="J271" i="20"/>
  <c r="J279" i="20"/>
  <c r="J286" i="20"/>
  <c r="J294" i="20"/>
  <c r="J298" i="20"/>
  <c r="J321" i="20"/>
  <c r="J325" i="20"/>
  <c r="J333" i="20"/>
  <c r="J340" i="20"/>
  <c r="J348" i="20"/>
  <c r="J360" i="20"/>
  <c r="J367" i="20"/>
  <c r="J378" i="20"/>
  <c r="J385" i="20"/>
  <c r="J396" i="20"/>
  <c r="J403" i="20"/>
  <c r="J414" i="20"/>
  <c r="J421" i="20"/>
  <c r="J432" i="20"/>
  <c r="J439" i="20"/>
  <c r="J450" i="20"/>
  <c r="J456" i="20"/>
  <c r="J463" i="20"/>
  <c r="J14" i="20"/>
  <c r="J29" i="20"/>
  <c r="J71" i="20"/>
  <c r="J75" i="20"/>
  <c r="J80" i="20"/>
  <c r="J89" i="20"/>
  <c r="J122" i="20"/>
  <c r="J126" i="20"/>
  <c r="J168" i="20"/>
  <c r="J191" i="20"/>
  <c r="J200" i="20"/>
  <c r="J218" i="20"/>
  <c r="J222" i="20"/>
  <c r="J234" i="20"/>
  <c r="J243" i="20"/>
  <c r="J264" i="20"/>
  <c r="J283" i="20"/>
  <c r="J291" i="20"/>
  <c r="J310" i="20"/>
  <c r="J318" i="20"/>
  <c r="J337" i="20"/>
  <c r="J345" i="20"/>
  <c r="J357" i="20"/>
  <c r="J364" i="20"/>
  <c r="J375" i="20"/>
  <c r="J382" i="20"/>
  <c r="J393" i="20"/>
  <c r="J400" i="20"/>
  <c r="J411" i="20"/>
  <c r="J418" i="20"/>
  <c r="J429" i="20"/>
  <c r="J436" i="20"/>
  <c r="J447" i="20"/>
  <c r="J460" i="20"/>
  <c r="J39" i="20"/>
  <c r="J62" i="20"/>
  <c r="J104" i="20"/>
  <c r="J108" i="20"/>
  <c r="J141" i="20"/>
  <c r="J150" i="20"/>
  <c r="J155" i="20"/>
  <c r="J159" i="20"/>
  <c r="J215" i="20"/>
  <c r="J227" i="20"/>
  <c r="J231" i="20"/>
  <c r="J252" i="20"/>
  <c r="J261" i="20"/>
  <c r="J268" i="20"/>
  <c r="J276" i="20"/>
  <c r="J280" i="20"/>
  <c r="J303" i="20"/>
  <c r="J307" i="20"/>
  <c r="J315" i="20"/>
  <c r="J322" i="20"/>
  <c r="J330" i="20"/>
  <c r="J334" i="20"/>
  <c r="J354" i="20"/>
  <c r="J361" i="20"/>
  <c r="J372" i="20"/>
  <c r="J379" i="20"/>
  <c r="J390" i="20"/>
  <c r="J397" i="20"/>
  <c r="J408" i="20"/>
  <c r="J415" i="20"/>
  <c r="J426" i="20"/>
  <c r="J433" i="20"/>
  <c r="J444" i="20"/>
  <c r="J451" i="20"/>
  <c r="J457" i="20"/>
  <c r="J26" i="20"/>
  <c r="J35" i="20"/>
  <c r="J68" i="20"/>
  <c r="J72" i="20"/>
  <c r="J114" i="20"/>
  <c r="J137" i="20"/>
  <c r="J179" i="20"/>
  <c r="J183" i="20"/>
  <c r="J188" i="20"/>
  <c r="J197" i="20"/>
  <c r="J219" i="20"/>
  <c r="J249" i="20"/>
  <c r="J265" i="20"/>
  <c r="J273" i="20"/>
  <c r="J292" i="20"/>
  <c r="J300" i="20"/>
  <c r="J319" i="20"/>
  <c r="J327" i="20"/>
  <c r="J346" i="20"/>
  <c r="J358" i="20"/>
  <c r="J369" i="20"/>
  <c r="J376" i="20"/>
  <c r="J387" i="20"/>
  <c r="J394" i="20"/>
  <c r="J405" i="20"/>
  <c r="J412" i="20"/>
  <c r="J423" i="20"/>
  <c r="J430" i="20"/>
  <c r="J441" i="20"/>
  <c r="J448" i="20"/>
  <c r="J21" i="20"/>
  <c r="J50" i="20"/>
  <c r="J87" i="20"/>
  <c r="J207" i="20"/>
  <c r="J212" i="20"/>
  <c r="J245" i="20"/>
  <c r="J289" i="20"/>
  <c r="J343" i="20"/>
  <c r="J262" i="20"/>
  <c r="J285" i="20"/>
  <c r="J316" i="20"/>
  <c r="J339" i="20"/>
  <c r="J355" i="20"/>
  <c r="J366" i="20"/>
  <c r="J409" i="20"/>
  <c r="J420" i="20"/>
  <c r="J468" i="20"/>
  <c r="J54" i="20"/>
  <c r="J224" i="20"/>
  <c r="J258" i="20"/>
  <c r="J312" i="20"/>
  <c r="J462" i="20"/>
  <c r="J105" i="20"/>
  <c r="J297" i="20"/>
  <c r="J351" i="20"/>
  <c r="J373" i="20"/>
  <c r="J384" i="20"/>
  <c r="J427" i="20"/>
  <c r="J438" i="20"/>
  <c r="J96" i="20"/>
  <c r="J101" i="20"/>
  <c r="J147" i="20"/>
  <c r="J170" i="20"/>
  <c r="J216" i="20"/>
  <c r="J304" i="20"/>
  <c r="J391" i="20"/>
  <c r="J402" i="20"/>
  <c r="J445" i="20"/>
  <c r="J12" i="20"/>
  <c r="J13" i="20"/>
  <c r="J455" i="20"/>
  <c r="J12" i="2"/>
  <c r="J16" i="26"/>
  <c r="J25" i="26"/>
  <c r="J33" i="26"/>
  <c r="I12" i="26"/>
  <c r="I11" i="26" s="1"/>
  <c r="C37" i="1" s="1"/>
  <c r="C69" i="27"/>
  <c r="C12" i="27"/>
  <c r="J11" i="2" l="1"/>
  <c r="J30" i="26"/>
  <c r="J12" i="26"/>
  <c r="J24" i="26"/>
  <c r="J15" i="26"/>
  <c r="J31" i="26"/>
  <c r="J22" i="26"/>
  <c r="J13" i="26"/>
  <c r="J11" i="26"/>
  <c r="J28" i="26"/>
  <c r="J19" i="26"/>
  <c r="J27" i="26"/>
  <c r="J18" i="26"/>
  <c r="J32" i="26"/>
  <c r="J29" i="26"/>
  <c r="J26" i="26"/>
  <c r="J23" i="26"/>
  <c r="J20" i="26"/>
  <c r="J17" i="26"/>
  <c r="J14" i="26"/>
  <c r="C11" i="27"/>
  <c r="C43" i="1" s="1"/>
  <c r="K11" i="2" l="1"/>
  <c r="K15" i="2"/>
  <c r="K18" i="2"/>
  <c r="K21" i="2"/>
  <c r="K24" i="2"/>
  <c r="K27" i="2"/>
  <c r="K30" i="2"/>
  <c r="K33" i="2"/>
  <c r="K36" i="2"/>
  <c r="K39" i="2"/>
  <c r="K42" i="2"/>
  <c r="K45" i="2"/>
  <c r="K48" i="2"/>
  <c r="K51" i="2"/>
  <c r="K54" i="2"/>
  <c r="K57" i="2"/>
  <c r="K60" i="2"/>
  <c r="K63" i="2"/>
  <c r="K66" i="2"/>
  <c r="K16" i="2"/>
  <c r="K19" i="2"/>
  <c r="K22" i="2"/>
  <c r="K25" i="2"/>
  <c r="K28" i="2"/>
  <c r="K31" i="2"/>
  <c r="K34" i="2"/>
  <c r="K37" i="2"/>
  <c r="K40" i="2"/>
  <c r="K43" i="2"/>
  <c r="K46" i="2"/>
  <c r="K49" i="2"/>
  <c r="K52" i="2"/>
  <c r="K55" i="2"/>
  <c r="K58" i="2"/>
  <c r="K61" i="2"/>
  <c r="K64" i="2"/>
  <c r="K67" i="2"/>
  <c r="K23" i="2"/>
  <c r="K26" i="2"/>
  <c r="K35" i="2"/>
  <c r="K44" i="2"/>
  <c r="K53" i="2"/>
  <c r="K62" i="2"/>
  <c r="K14" i="2"/>
  <c r="K29" i="2"/>
  <c r="K38" i="2"/>
  <c r="K47" i="2"/>
  <c r="K56" i="2"/>
  <c r="K65" i="2"/>
  <c r="K17" i="2"/>
  <c r="K20" i="2"/>
  <c r="K32" i="2"/>
  <c r="K41" i="2"/>
  <c r="K50" i="2"/>
  <c r="K59" i="2"/>
  <c r="K13" i="2"/>
  <c r="C11" i="1"/>
  <c r="C42" i="1" s="1"/>
  <c r="K12" i="2"/>
  <c r="I31" i="24"/>
  <c r="I20" i="24" l="1"/>
  <c r="U15" i="5"/>
  <c r="U22" i="5"/>
  <c r="U29" i="5"/>
  <c r="U33" i="5"/>
  <c r="U40" i="5"/>
  <c r="U47" i="5"/>
  <c r="U51" i="5"/>
  <c r="U58" i="5"/>
  <c r="U65" i="5"/>
  <c r="U69" i="5"/>
  <c r="U76" i="5"/>
  <c r="U83" i="5"/>
  <c r="U87" i="5"/>
  <c r="U94" i="5"/>
  <c r="U101" i="5"/>
  <c r="U105" i="5"/>
  <c r="U112" i="5"/>
  <c r="U119" i="5"/>
  <c r="U123" i="5"/>
  <c r="U130" i="5"/>
  <c r="U137" i="5"/>
  <c r="U141" i="5"/>
  <c r="U148" i="5"/>
  <c r="U155" i="5"/>
  <c r="U159" i="5"/>
  <c r="U166" i="5"/>
  <c r="U173" i="5"/>
  <c r="U177" i="5"/>
  <c r="U184" i="5"/>
  <c r="U191" i="5"/>
  <c r="U195" i="5"/>
  <c r="U202" i="5"/>
  <c r="U209" i="5"/>
  <c r="U213" i="5"/>
  <c r="U220" i="5"/>
  <c r="U227" i="5"/>
  <c r="U231" i="5"/>
  <c r="U238" i="5"/>
  <c r="U245" i="5"/>
  <c r="U249" i="5"/>
  <c r="U256" i="5"/>
  <c r="U263" i="5"/>
  <c r="U14" i="5"/>
  <c r="U19" i="5"/>
  <c r="U23" i="5"/>
  <c r="U36" i="5"/>
  <c r="U45" i="5"/>
  <c r="U49" i="5"/>
  <c r="U53" i="5"/>
  <c r="U62" i="5"/>
  <c r="U75" i="5"/>
  <c r="U79" i="5"/>
  <c r="U84" i="5"/>
  <c r="U88" i="5"/>
  <c r="U92" i="5"/>
  <c r="U114" i="5"/>
  <c r="U118" i="5"/>
  <c r="U122" i="5"/>
  <c r="U127" i="5"/>
  <c r="U131" i="5"/>
  <c r="U144" i="5"/>
  <c r="U153" i="5"/>
  <c r="U157" i="5"/>
  <c r="U161" i="5"/>
  <c r="U170" i="5"/>
  <c r="U183" i="5"/>
  <c r="U187" i="5"/>
  <c r="U192" i="5"/>
  <c r="U196" i="5"/>
  <c r="U200" i="5"/>
  <c r="U222" i="5"/>
  <c r="U226" i="5"/>
  <c r="U230" i="5"/>
  <c r="U235" i="5"/>
  <c r="U239" i="5"/>
  <c r="U252" i="5"/>
  <c r="U261" i="5"/>
  <c r="U265" i="5"/>
  <c r="U272" i="5"/>
  <c r="U276" i="5"/>
  <c r="U283" i="5"/>
  <c r="U290" i="5"/>
  <c r="U294" i="5"/>
  <c r="U301" i="5"/>
  <c r="U308" i="5"/>
  <c r="U18" i="5"/>
  <c r="U24" i="5"/>
  <c r="U34" i="5"/>
  <c r="U39" i="5"/>
  <c r="U44" i="5"/>
  <c r="U55" i="5"/>
  <c r="U60" i="5"/>
  <c r="U70" i="5"/>
  <c r="U81" i="5"/>
  <c r="U91" i="5"/>
  <c r="U96" i="5"/>
  <c r="U102" i="5"/>
  <c r="U117" i="5"/>
  <c r="U138" i="5"/>
  <c r="U158" i="5"/>
  <c r="U174" i="5"/>
  <c r="U179" i="5"/>
  <c r="U194" i="5"/>
  <c r="U205" i="5"/>
  <c r="U215" i="5"/>
  <c r="U236" i="5"/>
  <c r="U241" i="5"/>
  <c r="U251" i="5"/>
  <c r="U257" i="5"/>
  <c r="U262" i="5"/>
  <c r="U267" i="5"/>
  <c r="U271" i="5"/>
  <c r="U275" i="5"/>
  <c r="U280" i="5"/>
  <c r="U284" i="5"/>
  <c r="U297" i="5"/>
  <c r="U306" i="5"/>
  <c r="U310" i="5"/>
  <c r="U317" i="5"/>
  <c r="U321" i="5"/>
  <c r="U328" i="5"/>
  <c r="U335" i="5"/>
  <c r="U339" i="5"/>
  <c r="U346" i="5"/>
  <c r="U353" i="5"/>
  <c r="U356" i="5"/>
  <c r="U359" i="5"/>
  <c r="U30" i="5"/>
  <c r="U50" i="5"/>
  <c r="U25" i="5"/>
  <c r="U32" i="5"/>
  <c r="U41" i="5"/>
  <c r="U48" i="5"/>
  <c r="U56" i="5"/>
  <c r="U82" i="5"/>
  <c r="U100" i="5"/>
  <c r="U107" i="5"/>
  <c r="U113" i="5"/>
  <c r="U120" i="5"/>
  <c r="U125" i="5"/>
  <c r="U132" i="5"/>
  <c r="U145" i="5"/>
  <c r="U163" i="5"/>
  <c r="U169" i="5"/>
  <c r="U188" i="5"/>
  <c r="U201" i="5"/>
  <c r="U207" i="5"/>
  <c r="U212" i="5"/>
  <c r="U219" i="5"/>
  <c r="U225" i="5"/>
  <c r="U232" i="5"/>
  <c r="U244" i="5"/>
  <c r="U250" i="5"/>
  <c r="U268" i="5"/>
  <c r="U278" i="5"/>
  <c r="U289" i="5"/>
  <c r="U299" i="5"/>
  <c r="U304" i="5"/>
  <c r="U314" i="5"/>
  <c r="U327" i="5"/>
  <c r="U331" i="5"/>
  <c r="U336" i="5"/>
  <c r="U340" i="5"/>
  <c r="U344" i="5"/>
  <c r="U17" i="5"/>
  <c r="U26" i="5"/>
  <c r="U42" i="5"/>
  <c r="U57" i="5"/>
  <c r="U64" i="5"/>
  <c r="U71" i="5"/>
  <c r="U77" i="5"/>
  <c r="U89" i="5"/>
  <c r="U95" i="5"/>
  <c r="U108" i="5"/>
  <c r="U126" i="5"/>
  <c r="U133" i="5"/>
  <c r="U139" i="5"/>
  <c r="U151" i="5"/>
  <c r="U164" i="5"/>
  <c r="U171" i="5"/>
  <c r="U176" i="5"/>
  <c r="U182" i="5"/>
  <c r="U189" i="5"/>
  <c r="U214" i="5"/>
  <c r="U258" i="5"/>
  <c r="U264" i="5"/>
  <c r="U269" i="5"/>
  <c r="U274" i="5"/>
  <c r="U279" i="5"/>
  <c r="U285" i="5"/>
  <c r="U295" i="5"/>
  <c r="U300" i="5"/>
  <c r="U305" i="5"/>
  <c r="U315" i="5"/>
  <c r="U319" i="5"/>
  <c r="U323" i="5"/>
  <c r="U332" i="5"/>
  <c r="U345" i="5"/>
  <c r="U349" i="5"/>
  <c r="U357" i="5"/>
  <c r="U20" i="5"/>
  <c r="U27" i="5"/>
  <c r="U35" i="5"/>
  <c r="U66" i="5"/>
  <c r="U72" i="5"/>
  <c r="U78" i="5"/>
  <c r="U90" i="5"/>
  <c r="U97" i="5"/>
  <c r="U103" i="5"/>
  <c r="U109" i="5"/>
  <c r="U115" i="5"/>
  <c r="U121" i="5"/>
  <c r="U128" i="5"/>
  <c r="U134" i="5"/>
  <c r="U140" i="5"/>
  <c r="U146" i="5"/>
  <c r="U152" i="5"/>
  <c r="U165" i="5"/>
  <c r="U190" i="5"/>
  <c r="U208" i="5"/>
  <c r="U221" i="5"/>
  <c r="U228" i="5"/>
  <c r="U233" i="5"/>
  <c r="U240" i="5"/>
  <c r="U246" i="5"/>
  <c r="U253" i="5"/>
  <c r="U270" i="5"/>
  <c r="U291" i="5"/>
  <c r="U311" i="5"/>
  <c r="U16" i="5"/>
  <c r="U31" i="5"/>
  <c r="U63" i="5"/>
  <c r="U74" i="5"/>
  <c r="U150" i="5"/>
  <c r="U162" i="5"/>
  <c r="U175" i="5"/>
  <c r="U199" i="5"/>
  <c r="U224" i="5"/>
  <c r="U237" i="5"/>
  <c r="U273" i="5"/>
  <c r="U293" i="5"/>
  <c r="U313" i="5"/>
  <c r="U320" i="5"/>
  <c r="U326" i="5"/>
  <c r="U352" i="5"/>
  <c r="U358" i="5"/>
  <c r="U21" i="5"/>
  <c r="U37" i="5"/>
  <c r="U52" i="5"/>
  <c r="U67" i="5"/>
  <c r="U116" i="5"/>
  <c r="U129" i="5"/>
  <c r="U154" i="5"/>
  <c r="U178" i="5"/>
  <c r="U203" i="5"/>
  <c r="U216" i="5"/>
  <c r="U286" i="5"/>
  <c r="U296" i="5"/>
  <c r="U307" i="5"/>
  <c r="U334" i="5"/>
  <c r="U341" i="5"/>
  <c r="U347" i="5"/>
  <c r="U354" i="5"/>
  <c r="U80" i="5"/>
  <c r="U93" i="5"/>
  <c r="U104" i="5"/>
  <c r="U142" i="5"/>
  <c r="U167" i="5"/>
  <c r="U180" i="5"/>
  <c r="U204" i="5"/>
  <c r="U217" i="5"/>
  <c r="U229" i="5"/>
  <c r="U242" i="5"/>
  <c r="U254" i="5"/>
  <c r="U266" i="5"/>
  <c r="U277" i="5"/>
  <c r="U287" i="5"/>
  <c r="U298" i="5"/>
  <c r="U316" i="5"/>
  <c r="U322" i="5"/>
  <c r="U329" i="5"/>
  <c r="U342" i="5"/>
  <c r="U348" i="5"/>
  <c r="U38" i="5"/>
  <c r="U54" i="5"/>
  <c r="U68" i="5"/>
  <c r="U106" i="5"/>
  <c r="U143" i="5"/>
  <c r="U156" i="5"/>
  <c r="U181" i="5"/>
  <c r="U193" i="5"/>
  <c r="U206" i="5"/>
  <c r="U218" i="5"/>
  <c r="U243" i="5"/>
  <c r="U255" i="5"/>
  <c r="U288" i="5"/>
  <c r="U309" i="5"/>
  <c r="U324" i="5"/>
  <c r="U330" i="5"/>
  <c r="U337" i="5"/>
  <c r="U343" i="5"/>
  <c r="U350" i="5"/>
  <c r="U355" i="5"/>
  <c r="U28" i="5"/>
  <c r="U43" i="5"/>
  <c r="U59" i="5"/>
  <c r="U73" i="5"/>
  <c r="U85" i="5"/>
  <c r="U98" i="5"/>
  <c r="U110" i="5"/>
  <c r="U135" i="5"/>
  <c r="U147" i="5"/>
  <c r="U160" i="5"/>
  <c r="U172" i="5"/>
  <c r="U185" i="5"/>
  <c r="U197" i="5"/>
  <c r="U210" i="5"/>
  <c r="U234" i="5"/>
  <c r="U247" i="5"/>
  <c r="U259" i="5"/>
  <c r="U281" i="5"/>
  <c r="U302" i="5"/>
  <c r="U312" i="5"/>
  <c r="U318" i="5"/>
  <c r="U325" i="5"/>
  <c r="U351" i="5"/>
  <c r="U46" i="5"/>
  <c r="U61" i="5"/>
  <c r="U86" i="5"/>
  <c r="U99" i="5"/>
  <c r="U303" i="5"/>
  <c r="U248" i="5"/>
  <c r="U111" i="5"/>
  <c r="U186" i="5"/>
  <c r="U260" i="5"/>
  <c r="U124" i="5"/>
  <c r="U198" i="5"/>
  <c r="U136" i="5"/>
  <c r="U211" i="5"/>
  <c r="U282" i="5"/>
  <c r="U333" i="5"/>
  <c r="U149" i="5"/>
  <c r="U223" i="5"/>
  <c r="U292" i="5"/>
  <c r="U338" i="5"/>
  <c r="U168" i="5"/>
  <c r="U13" i="5"/>
  <c r="U12" i="5"/>
  <c r="U11" i="5"/>
  <c r="D27" i="1"/>
  <c r="D31" i="1"/>
  <c r="D29" i="1"/>
  <c r="K12" i="26"/>
  <c r="K33" i="26"/>
  <c r="D20" i="1"/>
  <c r="D42" i="1"/>
  <c r="K15" i="26"/>
  <c r="D25" i="1"/>
  <c r="I12" i="24"/>
  <c r="S32" i="15"/>
  <c r="D13" i="1"/>
  <c r="K25" i="26"/>
  <c r="I13" i="24"/>
  <c r="D21" i="1"/>
  <c r="D36" i="1"/>
  <c r="D40" i="1"/>
  <c r="K11" i="26"/>
  <c r="I23" i="24"/>
  <c r="I24" i="24"/>
  <c r="D43" i="1"/>
  <c r="D22" i="1"/>
  <c r="D18" i="1"/>
  <c r="K28" i="26"/>
  <c r="K32" i="26"/>
  <c r="I22" i="24"/>
  <c r="D41" i="1"/>
  <c r="D24" i="1"/>
  <c r="K23" i="26"/>
  <c r="D15" i="1"/>
  <c r="D30" i="1"/>
  <c r="D19" i="1"/>
  <c r="K13" i="26"/>
  <c r="I26" i="24"/>
  <c r="I27" i="24"/>
  <c r="K22" i="26"/>
  <c r="K30" i="26"/>
  <c r="K17" i="26"/>
  <c r="I28" i="24"/>
  <c r="I15" i="24"/>
  <c r="K18" i="26"/>
  <c r="K14" i="26"/>
  <c r="I25" i="24"/>
  <c r="S11" i="15"/>
  <c r="S18" i="15"/>
  <c r="S24" i="15"/>
  <c r="S27" i="15"/>
  <c r="S34" i="15"/>
  <c r="S40" i="15"/>
  <c r="S41" i="15"/>
  <c r="S20" i="15"/>
  <c r="S29" i="15"/>
  <c r="S39" i="15"/>
  <c r="S12" i="15"/>
  <c r="S15" i="15"/>
  <c r="S21" i="15"/>
  <c r="S30" i="15"/>
  <c r="S37" i="15"/>
  <c r="S38" i="15"/>
  <c r="S17" i="15"/>
  <c r="S26" i="15"/>
  <c r="S36" i="15"/>
  <c r="S42" i="15"/>
  <c r="S13" i="15"/>
  <c r="S16" i="15"/>
  <c r="S19" i="15"/>
  <c r="S22" i="15"/>
  <c r="S25" i="15"/>
  <c r="S28" i="15"/>
  <c r="S31" i="15"/>
  <c r="S35" i="15"/>
  <c r="S14" i="15"/>
  <c r="S23" i="15"/>
  <c r="S33" i="15"/>
  <c r="K16" i="20"/>
  <c r="K22" i="20"/>
  <c r="K29" i="20"/>
  <c r="K35" i="20"/>
  <c r="K41" i="20"/>
  <c r="K47" i="20"/>
  <c r="K53" i="20"/>
  <c r="K59" i="20"/>
  <c r="K66" i="20"/>
  <c r="K72" i="20"/>
  <c r="K78" i="20"/>
  <c r="K84" i="20"/>
  <c r="K90" i="20"/>
  <c r="K96" i="20"/>
  <c r="K102" i="20"/>
  <c r="K108" i="20"/>
  <c r="K114" i="20"/>
  <c r="K120" i="20"/>
  <c r="K126" i="20"/>
  <c r="K132" i="20"/>
  <c r="K138" i="20"/>
  <c r="K144" i="20"/>
  <c r="K150" i="20"/>
  <c r="K156" i="20"/>
  <c r="K162" i="20"/>
  <c r="K168" i="20"/>
  <c r="K174" i="20"/>
  <c r="K180" i="20"/>
  <c r="R13" i="22"/>
  <c r="R16" i="22"/>
  <c r="R19" i="22"/>
  <c r="R22" i="22"/>
  <c r="R25" i="22"/>
  <c r="R28" i="22"/>
  <c r="R31" i="22"/>
  <c r="R34" i="22"/>
  <c r="R37" i="22"/>
  <c r="R40" i="22"/>
  <c r="R43" i="22"/>
  <c r="R46" i="22"/>
  <c r="R49" i="22"/>
  <c r="R52" i="22"/>
  <c r="R55" i="22"/>
  <c r="R58" i="22"/>
  <c r="R61" i="22"/>
  <c r="R64" i="22"/>
  <c r="R67" i="22"/>
  <c r="R70" i="22"/>
  <c r="R73" i="22"/>
  <c r="R76" i="22"/>
  <c r="R79" i="22"/>
  <c r="R82" i="22"/>
  <c r="R85" i="22"/>
  <c r="R88" i="22"/>
  <c r="R91" i="22"/>
  <c r="R94" i="22"/>
  <c r="R97" i="22"/>
  <c r="R100" i="22"/>
  <c r="R103" i="22"/>
  <c r="R106" i="22"/>
  <c r="R109" i="22"/>
  <c r="R112" i="22"/>
  <c r="R115" i="22"/>
  <c r="R118" i="22"/>
  <c r="R121" i="22"/>
  <c r="R124" i="22"/>
  <c r="R127" i="22"/>
  <c r="R130" i="22"/>
  <c r="R133" i="22"/>
  <c r="R136" i="22"/>
  <c r="R139" i="22"/>
  <c r="R142" i="22"/>
  <c r="R145" i="22"/>
  <c r="R148" i="22"/>
  <c r="R151" i="22"/>
  <c r="R154" i="22"/>
  <c r="R157" i="22"/>
  <c r="R160" i="22"/>
  <c r="R163" i="22"/>
  <c r="R166" i="22"/>
  <c r="R169" i="22"/>
  <c r="R172" i="22"/>
  <c r="R175" i="22"/>
  <c r="R178" i="22"/>
  <c r="R181" i="22"/>
  <c r="R184" i="22"/>
  <c r="R187" i="22"/>
  <c r="R190" i="22"/>
  <c r="R193" i="22"/>
  <c r="R196" i="22"/>
  <c r="R199" i="22"/>
  <c r="R202" i="22"/>
  <c r="R205" i="22"/>
  <c r="R208" i="22"/>
  <c r="R211" i="22"/>
  <c r="R214" i="22"/>
  <c r="R217" i="22"/>
  <c r="R220" i="22"/>
  <c r="R223" i="22"/>
  <c r="R226" i="22"/>
  <c r="R229" i="22"/>
  <c r="R232" i="22"/>
  <c r="R235" i="22"/>
  <c r="R238" i="22"/>
  <c r="R241" i="22"/>
  <c r="R244" i="22"/>
  <c r="R247" i="22"/>
  <c r="R250" i="22"/>
  <c r="R253" i="22"/>
  <c r="R256" i="22"/>
  <c r="R259" i="22"/>
  <c r="R262" i="22"/>
  <c r="R265" i="22"/>
  <c r="R11" i="22"/>
  <c r="K18" i="20"/>
  <c r="K25" i="20"/>
  <c r="K31" i="20"/>
  <c r="K37" i="20"/>
  <c r="K43" i="20"/>
  <c r="K49" i="20"/>
  <c r="K55" i="20"/>
  <c r="K61" i="20"/>
  <c r="K68" i="20"/>
  <c r="K74" i="20"/>
  <c r="K80" i="20"/>
  <c r="K86" i="20"/>
  <c r="K92" i="20"/>
  <c r="K98" i="20"/>
  <c r="K104" i="20"/>
  <c r="K110" i="20"/>
  <c r="K116" i="20"/>
  <c r="K122" i="20"/>
  <c r="K128" i="20"/>
  <c r="K134" i="20"/>
  <c r="K140" i="20"/>
  <c r="K146" i="20"/>
  <c r="K152" i="20"/>
  <c r="K158" i="20"/>
  <c r="K164" i="20"/>
  <c r="K170" i="20"/>
  <c r="K176" i="20"/>
  <c r="K182" i="20"/>
  <c r="R20" i="22"/>
  <c r="R27" i="22"/>
  <c r="R38" i="22"/>
  <c r="R45" i="22"/>
  <c r="R56" i="22"/>
  <c r="R63" i="22"/>
  <c r="R74" i="22"/>
  <c r="R81" i="22"/>
  <c r="R92" i="22"/>
  <c r="R99" i="22"/>
  <c r="R110" i="22"/>
  <c r="R117" i="22"/>
  <c r="R128" i="22"/>
  <c r="R135" i="22"/>
  <c r="R146" i="22"/>
  <c r="R153" i="22"/>
  <c r="R164" i="22"/>
  <c r="R171" i="22"/>
  <c r="R182" i="22"/>
  <c r="R189" i="22"/>
  <c r="R200" i="22"/>
  <c r="R207" i="22"/>
  <c r="R218" i="22"/>
  <c r="R225" i="22"/>
  <c r="R236" i="22"/>
  <c r="R243" i="22"/>
  <c r="R254" i="22"/>
  <c r="R261" i="22"/>
  <c r="R268" i="22"/>
  <c r="R271" i="22"/>
  <c r="R274" i="22"/>
  <c r="R277" i="22"/>
  <c r="R280" i="22"/>
  <c r="R283" i="22"/>
  <c r="R286" i="22"/>
  <c r="R289" i="22"/>
  <c r="R292" i="22"/>
  <c r="R295" i="22"/>
  <c r="R298" i="22"/>
  <c r="R301" i="22"/>
  <c r="R304" i="22"/>
  <c r="R307" i="22"/>
  <c r="R310" i="22"/>
  <c r="R313" i="22"/>
  <c r="R316" i="22"/>
  <c r="R319" i="22"/>
  <c r="R322" i="22"/>
  <c r="R325" i="22"/>
  <c r="R328" i="22"/>
  <c r="R331" i="22"/>
  <c r="R332" i="22"/>
  <c r="R335" i="22"/>
  <c r="R338" i="22"/>
  <c r="R341" i="22"/>
  <c r="R344" i="22"/>
  <c r="R347" i="22"/>
  <c r="R350" i="22"/>
  <c r="R353" i="22"/>
  <c r="R356" i="22"/>
  <c r="R359" i="22"/>
  <c r="R362" i="22"/>
  <c r="R365" i="22"/>
  <c r="R370" i="22"/>
  <c r="R373" i="22"/>
  <c r="R376" i="22"/>
  <c r="R379" i="22"/>
  <c r="R382" i="22"/>
  <c r="R385" i="22"/>
  <c r="R388" i="22"/>
  <c r="R391" i="22"/>
  <c r="R394" i="22"/>
  <c r="R397" i="22"/>
  <c r="R400" i="22"/>
  <c r="R403" i="22"/>
  <c r="R406" i="22"/>
  <c r="R409" i="22"/>
  <c r="R412" i="22"/>
  <c r="R415" i="22"/>
  <c r="R418" i="22"/>
  <c r="R421" i="22"/>
  <c r="R424" i="22"/>
  <c r="K20" i="20"/>
  <c r="K30" i="20"/>
  <c r="K39" i="20"/>
  <c r="K48" i="20"/>
  <c r="R17" i="22"/>
  <c r="R24" i="22"/>
  <c r="R35" i="22"/>
  <c r="R42" i="22"/>
  <c r="R53" i="22"/>
  <c r="R60" i="22"/>
  <c r="R71" i="22"/>
  <c r="R78" i="22"/>
  <c r="R89" i="22"/>
  <c r="R96" i="22"/>
  <c r="R107" i="22"/>
  <c r="R114" i="22"/>
  <c r="R125" i="22"/>
  <c r="R132" i="22"/>
  <c r="R143" i="22"/>
  <c r="R150" i="22"/>
  <c r="R161" i="22"/>
  <c r="R168" i="22"/>
  <c r="R179" i="22"/>
  <c r="R186" i="22"/>
  <c r="R197" i="22"/>
  <c r="R204" i="22"/>
  <c r="R215" i="22"/>
  <c r="R222" i="22"/>
  <c r="R233" i="22"/>
  <c r="R240" i="22"/>
  <c r="R251" i="22"/>
  <c r="R258" i="22"/>
  <c r="K21" i="20"/>
  <c r="K32" i="20"/>
  <c r="K40" i="20"/>
  <c r="K50" i="20"/>
  <c r="K58" i="20"/>
  <c r="K69" i="20"/>
  <c r="K77" i="20"/>
  <c r="K87" i="20"/>
  <c r="K95" i="20"/>
  <c r="K105" i="20"/>
  <c r="K113" i="20"/>
  <c r="K123" i="20"/>
  <c r="K131" i="20"/>
  <c r="K141" i="20"/>
  <c r="K149" i="20"/>
  <c r="K159" i="20"/>
  <c r="K167" i="20"/>
  <c r="K177" i="20"/>
  <c r="K185" i="20"/>
  <c r="R14" i="22"/>
  <c r="R21" i="22"/>
  <c r="R32" i="22"/>
  <c r="R39" i="22"/>
  <c r="R50" i="22"/>
  <c r="R57" i="22"/>
  <c r="R68" i="22"/>
  <c r="R75" i="22"/>
  <c r="R86" i="22"/>
  <c r="R93" i="22"/>
  <c r="R104" i="22"/>
  <c r="R111" i="22"/>
  <c r="R122" i="22"/>
  <c r="R129" i="22"/>
  <c r="R140" i="22"/>
  <c r="R147" i="22"/>
  <c r="R158" i="22"/>
  <c r="R165" i="22"/>
  <c r="R176" i="22"/>
  <c r="R183" i="22"/>
  <c r="R194" i="22"/>
  <c r="R201" i="22"/>
  <c r="R212" i="22"/>
  <c r="R219" i="22"/>
  <c r="R230" i="22"/>
  <c r="R237" i="22"/>
  <c r="R248" i="22"/>
  <c r="R255" i="22"/>
  <c r="R266" i="22"/>
  <c r="R269" i="22"/>
  <c r="R272" i="22"/>
  <c r="R275" i="22"/>
  <c r="R278" i="22"/>
  <c r="R281" i="22"/>
  <c r="R284" i="22"/>
  <c r="R287" i="22"/>
  <c r="R290" i="22"/>
  <c r="R293" i="22"/>
  <c r="R296" i="22"/>
  <c r="R299" i="22"/>
  <c r="R302" i="22"/>
  <c r="R305" i="22"/>
  <c r="R308" i="22"/>
  <c r="R311" i="22"/>
  <c r="R314" i="22"/>
  <c r="R317" i="22"/>
  <c r="R320" i="22"/>
  <c r="R323" i="22"/>
  <c r="R326" i="22"/>
  <c r="R329" i="22"/>
  <c r="R368" i="22"/>
  <c r="R333" i="22"/>
  <c r="R336" i="22"/>
  <c r="R339" i="22"/>
  <c r="R342" i="22"/>
  <c r="R345" i="22"/>
  <c r="R348" i="22"/>
  <c r="R351" i="22"/>
  <c r="R354" i="22"/>
  <c r="R357" i="22"/>
  <c r="R360" i="22"/>
  <c r="R363" i="22"/>
  <c r="R366" i="22"/>
  <c r="R371" i="22"/>
  <c r="R374" i="22"/>
  <c r="R377" i="22"/>
  <c r="R380" i="22"/>
  <c r="R383" i="22"/>
  <c r="R386" i="22"/>
  <c r="R389" i="22"/>
  <c r="R392" i="22"/>
  <c r="R395" i="22"/>
  <c r="R398" i="22"/>
  <c r="R401" i="22"/>
  <c r="R404" i="22"/>
  <c r="R407" i="22"/>
  <c r="R410" i="22"/>
  <c r="R413" i="22"/>
  <c r="R416" i="22"/>
  <c r="R419" i="22"/>
  <c r="R422" i="22"/>
  <c r="K14" i="20"/>
  <c r="K24" i="20"/>
  <c r="K33" i="20"/>
  <c r="K42" i="20"/>
  <c r="K19" i="20"/>
  <c r="K38" i="20"/>
  <c r="K54" i="20"/>
  <c r="K65" i="20"/>
  <c r="K76" i="20"/>
  <c r="K88" i="20"/>
  <c r="K99" i="20"/>
  <c r="K109" i="20"/>
  <c r="K119" i="20"/>
  <c r="K130" i="20"/>
  <c r="K142" i="20"/>
  <c r="K153" i="20"/>
  <c r="K163" i="20"/>
  <c r="K173" i="20"/>
  <c r="K184" i="20"/>
  <c r="K191" i="20"/>
  <c r="K197" i="20"/>
  <c r="K203" i="20"/>
  <c r="K209" i="20"/>
  <c r="K215" i="20"/>
  <c r="K221" i="20"/>
  <c r="K227" i="20"/>
  <c r="K233" i="20"/>
  <c r="K239" i="20"/>
  <c r="K245" i="20"/>
  <c r="K251" i="20"/>
  <c r="K257" i="20"/>
  <c r="K263" i="20"/>
  <c r="K269" i="20"/>
  <c r="K275" i="20"/>
  <c r="K281" i="20"/>
  <c r="K287" i="20"/>
  <c r="K293" i="20"/>
  <c r="K299" i="20"/>
  <c r="K305" i="20"/>
  <c r="K311" i="20"/>
  <c r="K317" i="20"/>
  <c r="K323" i="20"/>
  <c r="K329" i="20"/>
  <c r="K335" i="20"/>
  <c r="K341" i="20"/>
  <c r="K347" i="20"/>
  <c r="K354" i="20"/>
  <c r="K360" i="20"/>
  <c r="K366" i="20"/>
  <c r="K372" i="20"/>
  <c r="K378" i="20"/>
  <c r="K384" i="20"/>
  <c r="K390" i="20"/>
  <c r="K396" i="20"/>
  <c r="K402" i="20"/>
  <c r="K408" i="20"/>
  <c r="K414" i="20"/>
  <c r="K420" i="20"/>
  <c r="K426" i="20"/>
  <c r="K432" i="20"/>
  <c r="K438" i="20"/>
  <c r="K444" i="20"/>
  <c r="K450" i="20"/>
  <c r="K460" i="20"/>
  <c r="K468" i="20"/>
  <c r="K318" i="20"/>
  <c r="K342" i="20"/>
  <c r="K355" i="20"/>
  <c r="K361" i="20"/>
  <c r="K367" i="20"/>
  <c r="K379" i="20"/>
  <c r="K385" i="20"/>
  <c r="K397" i="20"/>
  <c r="K403" i="20"/>
  <c r="K409" i="20"/>
  <c r="K421" i="20"/>
  <c r="K433" i="20"/>
  <c r="K445" i="20"/>
  <c r="K451" i="20"/>
  <c r="K469" i="20"/>
  <c r="R15" i="22"/>
  <c r="R51" i="22"/>
  <c r="R101" i="22"/>
  <c r="R119" i="22"/>
  <c r="R137" i="22"/>
  <c r="R155" i="22"/>
  <c r="R173" i="22"/>
  <c r="R191" i="22"/>
  <c r="R209" i="22"/>
  <c r="R18" i="22"/>
  <c r="R23" i="22"/>
  <c r="R36" i="22"/>
  <c r="R41" i="22"/>
  <c r="R54" i="22"/>
  <c r="R59" i="22"/>
  <c r="R72" i="22"/>
  <c r="R77" i="22"/>
  <c r="R90" i="22"/>
  <c r="R95" i="22"/>
  <c r="R108" i="22"/>
  <c r="R113" i="22"/>
  <c r="R126" i="22"/>
  <c r="R131" i="22"/>
  <c r="R144" i="22"/>
  <c r="R149" i="22"/>
  <c r="R162" i="22"/>
  <c r="R167" i="22"/>
  <c r="R180" i="22"/>
  <c r="R185" i="22"/>
  <c r="R198" i="22"/>
  <c r="R203" i="22"/>
  <c r="R216" i="22"/>
  <c r="R221" i="22"/>
  <c r="R234" i="22"/>
  <c r="R239" i="22"/>
  <c r="R252" i="22"/>
  <c r="R257" i="22"/>
  <c r="R270" i="22"/>
  <c r="R279" i="22"/>
  <c r="R288" i="22"/>
  <c r="R297" i="22"/>
  <c r="R306" i="22"/>
  <c r="R315" i="22"/>
  <c r="R324" i="22"/>
  <c r="R369" i="22"/>
  <c r="R340" i="22"/>
  <c r="R349" i="22"/>
  <c r="R358" i="22"/>
  <c r="R367" i="22"/>
  <c r="R378" i="22"/>
  <c r="R387" i="22"/>
  <c r="R396" i="22"/>
  <c r="R405" i="22"/>
  <c r="R414" i="22"/>
  <c r="R423" i="22"/>
  <c r="K26" i="20"/>
  <c r="K44" i="20"/>
  <c r="K56" i="20"/>
  <c r="K67" i="20"/>
  <c r="K79" i="20"/>
  <c r="K89" i="20"/>
  <c r="K100" i="20"/>
  <c r="K111" i="20"/>
  <c r="K121" i="20"/>
  <c r="K133" i="20"/>
  <c r="K143" i="20"/>
  <c r="K154" i="20"/>
  <c r="K165" i="20"/>
  <c r="K175" i="20"/>
  <c r="K186" i="20"/>
  <c r="K192" i="20"/>
  <c r="K198" i="20"/>
  <c r="K204" i="20"/>
  <c r="K210" i="20"/>
  <c r="K216" i="20"/>
  <c r="K222" i="20"/>
  <c r="K228" i="20"/>
  <c r="K234" i="20"/>
  <c r="K240" i="20"/>
  <c r="K246" i="20"/>
  <c r="K252" i="20"/>
  <c r="K258" i="20"/>
  <c r="K264" i="20"/>
  <c r="K270" i="20"/>
  <c r="K276" i="20"/>
  <c r="K282" i="20"/>
  <c r="K288" i="20"/>
  <c r="K294" i="20"/>
  <c r="K300" i="20"/>
  <c r="K306" i="20"/>
  <c r="K312" i="20"/>
  <c r="K324" i="20"/>
  <c r="K330" i="20"/>
  <c r="K336" i="20"/>
  <c r="K348" i="20"/>
  <c r="K373" i="20"/>
  <c r="K391" i="20"/>
  <c r="K415" i="20"/>
  <c r="K427" i="20"/>
  <c r="K439" i="20"/>
  <c r="K461" i="20"/>
  <c r="R29" i="22"/>
  <c r="R47" i="22"/>
  <c r="R65" i="22"/>
  <c r="R83" i="22"/>
  <c r="R105" i="22"/>
  <c r="R159" i="22"/>
  <c r="R195" i="22"/>
  <c r="K27" i="20"/>
  <c r="K45" i="20"/>
  <c r="K57" i="20"/>
  <c r="K70" i="20"/>
  <c r="K81" i="20"/>
  <c r="K91" i="20"/>
  <c r="K101" i="20"/>
  <c r="K112" i="20"/>
  <c r="K124" i="20"/>
  <c r="K135" i="20"/>
  <c r="K145" i="20"/>
  <c r="K155" i="20"/>
  <c r="K166" i="20"/>
  <c r="K178" i="20"/>
  <c r="K187" i="20"/>
  <c r="K193" i="20"/>
  <c r="K199" i="20"/>
  <c r="K205" i="20"/>
  <c r="K211" i="20"/>
  <c r="K217" i="20"/>
  <c r="K223" i="20"/>
  <c r="K229" i="20"/>
  <c r="K235" i="20"/>
  <c r="K241" i="20"/>
  <c r="K247" i="20"/>
  <c r="K253" i="20"/>
  <c r="K259" i="20"/>
  <c r="K265" i="20"/>
  <c r="K271" i="20"/>
  <c r="K277" i="20"/>
  <c r="K283" i="20"/>
  <c r="K289" i="20"/>
  <c r="K295" i="20"/>
  <c r="K301" i="20"/>
  <c r="K307" i="20"/>
  <c r="K313" i="20"/>
  <c r="K319" i="20"/>
  <c r="K325" i="20"/>
  <c r="K331" i="20"/>
  <c r="K337" i="20"/>
  <c r="K343" i="20"/>
  <c r="K349" i="20"/>
  <c r="K356" i="20"/>
  <c r="K362" i="20"/>
  <c r="K368" i="20"/>
  <c r="K374" i="20"/>
  <c r="K380" i="20"/>
  <c r="K386" i="20"/>
  <c r="K392" i="20"/>
  <c r="K398" i="20"/>
  <c r="K404" i="20"/>
  <c r="K410" i="20"/>
  <c r="K416" i="20"/>
  <c r="K422" i="20"/>
  <c r="K428" i="20"/>
  <c r="K434" i="20"/>
  <c r="K440" i="20"/>
  <c r="K446" i="20"/>
  <c r="K452" i="20"/>
  <c r="K462" i="20"/>
  <c r="R33" i="22"/>
  <c r="R69" i="22"/>
  <c r="R87" i="22"/>
  <c r="R123" i="22"/>
  <c r="R141" i="22"/>
  <c r="R177" i="22"/>
  <c r="R62" i="22"/>
  <c r="R116" i="22"/>
  <c r="R170" i="22"/>
  <c r="R276" i="22"/>
  <c r="R291" i="22"/>
  <c r="R330" i="22"/>
  <c r="R343" i="22"/>
  <c r="R384" i="22"/>
  <c r="R399" i="22"/>
  <c r="K36" i="20"/>
  <c r="K64" i="20"/>
  <c r="K85" i="20"/>
  <c r="K107" i="20"/>
  <c r="K129" i="20"/>
  <c r="K151" i="20"/>
  <c r="K172" i="20"/>
  <c r="K190" i="20"/>
  <c r="K202" i="20"/>
  <c r="K214" i="20"/>
  <c r="K226" i="20"/>
  <c r="K238" i="20"/>
  <c r="K250" i="20"/>
  <c r="K262" i="20"/>
  <c r="K274" i="20"/>
  <c r="K286" i="20"/>
  <c r="K298" i="20"/>
  <c r="K310" i="20"/>
  <c r="K322" i="20"/>
  <c r="K334" i="20"/>
  <c r="K346" i="20"/>
  <c r="K359" i="20"/>
  <c r="K371" i="20"/>
  <c r="K383" i="20"/>
  <c r="K395" i="20"/>
  <c r="K407" i="20"/>
  <c r="K419" i="20"/>
  <c r="K431" i="20"/>
  <c r="K443" i="20"/>
  <c r="K459" i="20"/>
  <c r="K338" i="20"/>
  <c r="K375" i="20"/>
  <c r="K399" i="20"/>
  <c r="K411" i="20"/>
  <c r="K435" i="20"/>
  <c r="K447" i="20"/>
  <c r="K463" i="20"/>
  <c r="R318" i="22"/>
  <c r="R372" i="22"/>
  <c r="K52" i="20"/>
  <c r="K118" i="20"/>
  <c r="K183" i="20"/>
  <c r="K208" i="20"/>
  <c r="K244" i="20"/>
  <c r="K268" i="20"/>
  <c r="K304" i="20"/>
  <c r="K328" i="20"/>
  <c r="K353" i="20"/>
  <c r="K389" i="20"/>
  <c r="K413" i="20"/>
  <c r="K437" i="20"/>
  <c r="R98" i="22"/>
  <c r="R206" i="22"/>
  <c r="R309" i="22"/>
  <c r="R346" i="22"/>
  <c r="K60" i="20"/>
  <c r="K125" i="20"/>
  <c r="K188" i="20"/>
  <c r="K212" i="20"/>
  <c r="K248" i="20"/>
  <c r="K260" i="20"/>
  <c r="K296" i="20"/>
  <c r="K308" i="20"/>
  <c r="K332" i="20"/>
  <c r="K357" i="20"/>
  <c r="K381" i="20"/>
  <c r="K417" i="20"/>
  <c r="K441" i="20"/>
  <c r="R66" i="22"/>
  <c r="R227" i="22"/>
  <c r="R242" i="22"/>
  <c r="R285" i="22"/>
  <c r="R408" i="22"/>
  <c r="K62" i="20"/>
  <c r="K127" i="20"/>
  <c r="K189" i="20"/>
  <c r="K225" i="20"/>
  <c r="K249" i="20"/>
  <c r="K285" i="20"/>
  <c r="K297" i="20"/>
  <c r="K321" i="20"/>
  <c r="K345" i="20"/>
  <c r="K358" i="20"/>
  <c r="K394" i="20"/>
  <c r="K406" i="20"/>
  <c r="K442" i="20"/>
  <c r="R30" i="22"/>
  <c r="R84" i="22"/>
  <c r="R138" i="22"/>
  <c r="R192" i="22"/>
  <c r="R213" i="22"/>
  <c r="R224" i="22"/>
  <c r="R228" i="22"/>
  <c r="R263" i="22"/>
  <c r="R267" i="22"/>
  <c r="R282" i="22"/>
  <c r="R321" i="22"/>
  <c r="R334" i="22"/>
  <c r="R375" i="22"/>
  <c r="R390" i="22"/>
  <c r="K46" i="20"/>
  <c r="K71" i="20"/>
  <c r="K93" i="20"/>
  <c r="K115" i="20"/>
  <c r="K136" i="20"/>
  <c r="K157" i="20"/>
  <c r="K179" i="20"/>
  <c r="K194" i="20"/>
  <c r="K206" i="20"/>
  <c r="K218" i="20"/>
  <c r="K230" i="20"/>
  <c r="K242" i="20"/>
  <c r="K254" i="20"/>
  <c r="K266" i="20"/>
  <c r="K278" i="20"/>
  <c r="K290" i="20"/>
  <c r="K302" i="20"/>
  <c r="K314" i="20"/>
  <c r="K326" i="20"/>
  <c r="K350" i="20"/>
  <c r="K363" i="20"/>
  <c r="K387" i="20"/>
  <c r="K423" i="20"/>
  <c r="R245" i="22"/>
  <c r="K17" i="20"/>
  <c r="K97" i="20"/>
  <c r="K139" i="20"/>
  <c r="K232" i="20"/>
  <c r="K292" i="20"/>
  <c r="K365" i="20"/>
  <c r="K401" i="20"/>
  <c r="K449" i="20"/>
  <c r="R417" i="22"/>
  <c r="K82" i="20"/>
  <c r="K169" i="20"/>
  <c r="K224" i="20"/>
  <c r="K284" i="20"/>
  <c r="K344" i="20"/>
  <c r="K393" i="20"/>
  <c r="K457" i="20"/>
  <c r="R174" i="22"/>
  <c r="R300" i="22"/>
  <c r="R337" i="22"/>
  <c r="R393" i="22"/>
  <c r="K83" i="20"/>
  <c r="K201" i="20"/>
  <c r="K261" i="20"/>
  <c r="K309" i="20"/>
  <c r="K370" i="20"/>
  <c r="K418" i="20"/>
  <c r="R26" i="22"/>
  <c r="R80" i="22"/>
  <c r="R134" i="22"/>
  <c r="R188" i="22"/>
  <c r="R273" i="22"/>
  <c r="R312" i="22"/>
  <c r="R327" i="22"/>
  <c r="R364" i="22"/>
  <c r="R381" i="22"/>
  <c r="R420" i="22"/>
  <c r="K15" i="20"/>
  <c r="K51" i="20"/>
  <c r="K73" i="20"/>
  <c r="K94" i="20"/>
  <c r="K117" i="20"/>
  <c r="K137" i="20"/>
  <c r="K160" i="20"/>
  <c r="K181" i="20"/>
  <c r="K195" i="20"/>
  <c r="K207" i="20"/>
  <c r="K219" i="20"/>
  <c r="K231" i="20"/>
  <c r="K243" i="20"/>
  <c r="K255" i="20"/>
  <c r="K267" i="20"/>
  <c r="K279" i="20"/>
  <c r="K291" i="20"/>
  <c r="K303" i="20"/>
  <c r="K315" i="20"/>
  <c r="K327" i="20"/>
  <c r="K339" i="20"/>
  <c r="K352" i="20"/>
  <c r="K364" i="20"/>
  <c r="K376" i="20"/>
  <c r="K388" i="20"/>
  <c r="K400" i="20"/>
  <c r="K412" i="20"/>
  <c r="K424" i="20"/>
  <c r="K436" i="20"/>
  <c r="K448" i="20"/>
  <c r="K464" i="20"/>
  <c r="R48" i="22"/>
  <c r="R102" i="22"/>
  <c r="R156" i="22"/>
  <c r="R210" i="22"/>
  <c r="R249" i="22"/>
  <c r="R260" i="22"/>
  <c r="R264" i="22"/>
  <c r="R303" i="22"/>
  <c r="R355" i="22"/>
  <c r="R411" i="22"/>
  <c r="K75" i="20"/>
  <c r="K161" i="20"/>
  <c r="K196" i="20"/>
  <c r="K220" i="20"/>
  <c r="K256" i="20"/>
  <c r="K280" i="20"/>
  <c r="K316" i="20"/>
  <c r="K340" i="20"/>
  <c r="K377" i="20"/>
  <c r="K425" i="20"/>
  <c r="K465" i="20"/>
  <c r="R44" i="22"/>
  <c r="R152" i="22"/>
  <c r="R294" i="22"/>
  <c r="R361" i="22"/>
  <c r="R402" i="22"/>
  <c r="K28" i="20"/>
  <c r="K103" i="20"/>
  <c r="K147" i="20"/>
  <c r="K200" i="20"/>
  <c r="K236" i="20"/>
  <c r="K272" i="20"/>
  <c r="K320" i="20"/>
  <c r="K369" i="20"/>
  <c r="K405" i="20"/>
  <c r="K429" i="20"/>
  <c r="R12" i="22"/>
  <c r="R120" i="22"/>
  <c r="R231" i="22"/>
  <c r="R246" i="22"/>
  <c r="R352" i="22"/>
  <c r="K34" i="20"/>
  <c r="K106" i="20"/>
  <c r="K148" i="20"/>
  <c r="K171" i="20"/>
  <c r="K213" i="20"/>
  <c r="K237" i="20"/>
  <c r="K273" i="20"/>
  <c r="K333" i="20"/>
  <c r="K382" i="20"/>
  <c r="K430" i="20"/>
  <c r="K458" i="20"/>
  <c r="K455" i="20"/>
  <c r="K23" i="20"/>
  <c r="K13" i="20"/>
  <c r="K456" i="20"/>
  <c r="K351" i="20"/>
  <c r="K63" i="20"/>
  <c r="K11" i="20"/>
  <c r="K12" i="20"/>
  <c r="K36" i="26"/>
  <c r="D39" i="1"/>
  <c r="K31" i="26"/>
  <c r="K27" i="26"/>
  <c r="K20" i="26"/>
  <c r="I17" i="24"/>
  <c r="I30" i="24"/>
  <c r="K35" i="26"/>
  <c r="L14" i="2"/>
  <c r="L17" i="2"/>
  <c r="L20" i="2"/>
  <c r="L23" i="2"/>
  <c r="L26" i="2"/>
  <c r="L29" i="2"/>
  <c r="L32" i="2"/>
  <c r="L35" i="2"/>
  <c r="L38" i="2"/>
  <c r="L41" i="2"/>
  <c r="L44" i="2"/>
  <c r="L47" i="2"/>
  <c r="L50" i="2"/>
  <c r="L53" i="2"/>
  <c r="L56" i="2"/>
  <c r="L59" i="2"/>
  <c r="L62" i="2"/>
  <c r="L65" i="2"/>
  <c r="L15" i="2"/>
  <c r="L18" i="2"/>
  <c r="L21" i="2"/>
  <c r="L24" i="2"/>
  <c r="L27" i="2"/>
  <c r="L30" i="2"/>
  <c r="L33" i="2"/>
  <c r="L36" i="2"/>
  <c r="L39" i="2"/>
  <c r="L42" i="2"/>
  <c r="L45" i="2"/>
  <c r="L48" i="2"/>
  <c r="L51" i="2"/>
  <c r="L54" i="2"/>
  <c r="L57" i="2"/>
  <c r="L60" i="2"/>
  <c r="L63" i="2"/>
  <c r="L66" i="2"/>
  <c r="L16" i="2"/>
  <c r="L19" i="2"/>
  <c r="L22" i="2"/>
  <c r="L25" i="2"/>
  <c r="L34" i="2"/>
  <c r="L43" i="2"/>
  <c r="L52" i="2"/>
  <c r="L61" i="2"/>
  <c r="L28" i="2"/>
  <c r="L37" i="2"/>
  <c r="L46" i="2"/>
  <c r="L55" i="2"/>
  <c r="L64" i="2"/>
  <c r="L31" i="2"/>
  <c r="L40" i="2"/>
  <c r="L49" i="2"/>
  <c r="L58" i="2"/>
  <c r="L67" i="2"/>
  <c r="L13" i="2"/>
  <c r="L12" i="2"/>
  <c r="D28" i="1"/>
  <c r="D35" i="1"/>
  <c r="D17" i="1"/>
  <c r="D26" i="1"/>
  <c r="D33" i="1"/>
  <c r="K19" i="26"/>
  <c r="K24" i="26"/>
  <c r="K29" i="26"/>
  <c r="D37" i="1"/>
  <c r="I14" i="24"/>
  <c r="I19" i="24"/>
  <c r="I21" i="24"/>
  <c r="K34" i="26"/>
  <c r="D34" i="1"/>
  <c r="D16" i="1"/>
  <c r="D11" i="1"/>
  <c r="D32" i="1"/>
  <c r="D14" i="1"/>
  <c r="K16" i="26"/>
  <c r="K21" i="26"/>
  <c r="K26" i="26"/>
  <c r="I29" i="24"/>
  <c r="I11" i="24"/>
  <c r="I16" i="24"/>
  <c r="I18" i="24"/>
  <c r="K37" i="26"/>
  <c r="L11" i="2"/>
</calcChain>
</file>

<file path=xl/sharedStrings.xml><?xml version="1.0" encoding="utf-8"?>
<sst xmlns="http://schemas.openxmlformats.org/spreadsheetml/2006/main" count="13453" uniqueCount="3912">
  <si>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</si>
  <si>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</si>
  <si>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</si>
  <si>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</si>
  <si>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</si>
  <si>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</si>
  <si>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</si>
  <si>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</si>
  <si>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</si>
  <si>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</si>
  <si>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</si>
  <si>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</si>
  <si>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</si>
  <si>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</si>
  <si>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</si>
  <si>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</si>
  <si>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</si>
  <si>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</si>
  <si>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</si>
  <si>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</si>
  <si>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</si>
  <si>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</si>
  <si>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</si>
  <si>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</si>
  <si>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</si>
  <si>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</si>
  <si>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</si>
  <si>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</si>
  <si>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</si>
  <si>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</si>
  <si>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</si>
  <si>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</si>
  <si>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</si>
  <si>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</si>
  <si>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</si>
  <si>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</si>
  <si>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</si>
  <si>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</si>
  <si>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</si>
  <si>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</si>
  <si>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</si>
  <si>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</si>
  <si>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</si>
  <si>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</si>
  <si>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</si>
  <si>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</si>
  <si>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</si>
  <si>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</si>
  <si>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</si>
  <si>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</si>
  <si>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</si>
  <si>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</si>
  <si>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</si>
  <si>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</si>
  <si>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</si>
  <si>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</si>
  <si>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</si>
  <si>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</si>
  <si>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</si>
  <si>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</si>
  <si>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</si>
  <si>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</si>
  <si>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</si>
  <si>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</si>
  <si>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</si>
  <si>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</si>
  <si>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</si>
  <si>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</si>
  <si>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</si>
  <si>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</si>
  <si>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</si>
  <si>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</si>
  <si>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</si>
  <si>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</si>
  <si>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</si>
  <si>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</si>
  <si>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</si>
  <si>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</si>
  <si>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</si>
  <si>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</si>
  <si>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</si>
  <si>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</si>
  <si>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</si>
  <si>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</si>
  <si>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</si>
  <si>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</si>
  <si>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</si>
  <si>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</si>
  <si>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</si>
  <si>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</si>
  <si>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</si>
  <si>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</si>
  <si>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</si>
  <si>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</si>
  <si>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</si>
  <si>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</si>
  <si>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</si>
  <si>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</si>
  <si>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</si>
  <si>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</si>
  <si>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</si>
  <si>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</si>
  <si>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</si>
  <si>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</si>
  <si>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</si>
  <si>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</si>
  <si>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</si>
  <si>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</si>
  <si>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</si>
  <si>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</si>
  <si>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</si>
  <si>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</si>
  <si>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</si>
  <si>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</si>
  <si>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</si>
  <si>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</si>
  <si>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</si>
  <si>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</si>
  <si>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</si>
  <si>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</si>
  <si>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</si>
  <si>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</si>
  <si>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</si>
  <si>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</si>
  <si>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</si>
  <si>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</si>
  <si>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</si>
  <si>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</si>
  <si>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</si>
  <si>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</si>
  <si>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</si>
  <si>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</si>
  <si>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</si>
  <si>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</si>
  <si>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</si>
  <si>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</si>
  <si>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</si>
  <si>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</si>
  <si>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</si>
  <si>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</si>
  <si>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</si>
  <si>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</si>
  <si>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</si>
  <si>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</si>
  <si>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</si>
  <si>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</si>
  <si>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</si>
  <si>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</si>
  <si>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</si>
  <si>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</si>
  <si>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</si>
  <si>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</si>
  <si>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</si>
  <si>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</si>
  <si>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</si>
  <si>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</si>
  <si>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</si>
  <si>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</si>
  <si>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</si>
  <si>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</si>
  <si>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</si>
  <si>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</si>
  <si>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</si>
  <si>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</si>
  <si>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</si>
  <si>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</si>
  <si>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</si>
  <si>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</si>
  <si>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</si>
  <si>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</si>
  <si>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</si>
  <si>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</si>
  <si>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</si>
  <si>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</si>
  <si>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</si>
  <si>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</si>
  <si>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</si>
  <si>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</si>
  <si>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</si>
  <si>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</si>
  <si>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</si>
  <si>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</si>
  <si>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</si>
  <si>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</si>
  <si>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</si>
  <si>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</si>
  <si>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</si>
  <si>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</si>
  <si>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</si>
  <si>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</si>
  <si>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</si>
  <si>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</si>
  <si>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</si>
  <si>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</si>
  <si>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</si>
  <si>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</si>
  <si>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579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</si>
  <si>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</si>
  <si>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</si>
  <si>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</si>
  <si>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</si>
  <si>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</si>
  <si>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</si>
  <si>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</si>
  <si>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</si>
  <si>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</si>
  <si>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1111111111- 11- בנק דיסקונט</t>
  </si>
  <si>
    <t>ilAAA</t>
  </si>
  <si>
    <t>S&amp;P מעלות</t>
  </si>
  <si>
    <t>1111111111- 12- בנק הפועלים</t>
  </si>
  <si>
    <t>1111111111- 26- יובנק בע"מ</t>
  </si>
  <si>
    <t>0</t>
  </si>
  <si>
    <t>לא מדורג</t>
  </si>
  <si>
    <t>סה"כ יתרת מזומנים ועו"ש נקובים במט"ח</t>
  </si>
  <si>
    <t>S&amp;P</t>
  </si>
  <si>
    <t>130018- 12- בנק הפועלים</t>
  </si>
  <si>
    <t>20001- 11- בנק דיסקונט</t>
  </si>
  <si>
    <t>20001- 12- בנק הפועלים</t>
  </si>
  <si>
    <t>דולר- יובנק בע"מ</t>
  </si>
  <si>
    <t>20001- 26- יובנק בע"מ</t>
  </si>
  <si>
    <t>100006- 11- בנק דיסקונט</t>
  </si>
  <si>
    <t>100006- 12- בנק הפועלים</t>
  </si>
  <si>
    <t>20003- 11- בנק דיסקונט</t>
  </si>
  <si>
    <t>20003- 12- בנק הפועלים</t>
  </si>
  <si>
    <t>20003- 26- יובנק בע"מ</t>
  </si>
  <si>
    <t>200010- 12- בנק הפועלים</t>
  </si>
  <si>
    <t>70002- 11- בנק דיסקונט</t>
  </si>
  <si>
    <t>70002- 12- בנק הפועלים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</si>
  <si>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</si>
  <si>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</si>
  <si>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</si>
  <si>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</si>
  <si>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</si>
  <si>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</si>
  <si>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</si>
  <si>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</si>
  <si>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</si>
  <si>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</si>
  <si>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</si>
  <si>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</si>
  <si>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</si>
  <si>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</si>
  <si>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</si>
  <si>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</si>
  <si>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</si>
  <si>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</si>
  <si>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</si>
  <si>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</si>
  <si>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</si>
  <si>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</si>
  <si>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</si>
  <si>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</si>
  <si>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</si>
  <si>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</si>
  <si>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</si>
  <si>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</si>
  <si>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</si>
  <si>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</si>
  <si>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</si>
  <si>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</si>
  <si>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</si>
  <si>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</si>
  <si>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</si>
  <si>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</si>
  <si>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</si>
  <si>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</si>
  <si>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</si>
  <si>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</si>
  <si>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</si>
  <si>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</si>
  <si>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</si>
  <si>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</si>
  <si>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</si>
  <si>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</si>
  <si>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</si>
  <si>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</si>
  <si>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</si>
  <si>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</si>
  <si>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</si>
  <si>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</si>
  <si>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</si>
  <si>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</si>
  <si>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</si>
  <si>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</si>
  <si>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</si>
  <si>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</si>
  <si>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</si>
  <si>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</si>
  <si>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</si>
  <si>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</si>
  <si>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</si>
  <si>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</si>
  <si>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</si>
  <si>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</si>
  <si>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</si>
  <si>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</si>
  <si>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</si>
  <si>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</si>
  <si>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</si>
  <si>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</si>
  <si>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</si>
  <si>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</si>
  <si>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</si>
  <si>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</si>
  <si>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</si>
  <si>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</si>
  <si>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</si>
  <si>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</si>
  <si>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</si>
  <si>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</si>
  <si>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</si>
  <si>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</si>
  <si>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</si>
  <si>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</si>
  <si>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</si>
  <si>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</si>
  <si>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</si>
  <si>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</si>
  <si>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</si>
  <si>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</si>
  <si>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</si>
  <si>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</si>
  <si>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</si>
  <si>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</si>
  <si>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</si>
  <si>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</si>
  <si>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</si>
  <si>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</si>
  <si>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</si>
  <si>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</si>
  <si>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</si>
  <si>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</si>
  <si>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</si>
  <si>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</si>
  <si>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</si>
  <si>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</si>
  <si>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Aaa.il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</si>
  <si>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</si>
  <si>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</si>
  <si>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</si>
  <si>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</si>
  <si>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</si>
  <si>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</si>
  <si>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</si>
  <si>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</si>
  <si>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</si>
  <si>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</si>
  <si>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</si>
  <si>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</si>
  <si>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</si>
  <si>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</si>
  <si>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אגח 200- בנק הפועלים בע"מ</t>
  </si>
  <si>
    <t>6620496</t>
  </si>
  <si>
    <t>520000118</t>
  </si>
  <si>
    <t>פועלים אגח 202- בנק הפועלים בע"מ</t>
  </si>
  <si>
    <t>1199850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</si>
  <si>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</si>
  <si>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</si>
  <si>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</si>
  <si>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</si>
  <si>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</si>
  <si>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</si>
  <si>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</si>
  <si>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</si>
  <si>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</si>
  <si>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</si>
  <si>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</si>
  <si>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</si>
  <si>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</si>
  <si>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</si>
  <si>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</si>
  <si>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</si>
  <si>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</si>
  <si>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</si>
  <si>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</si>
  <si>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</si>
  <si>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</si>
  <si>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</si>
  <si>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</si>
  <si>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</si>
  <si>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</si>
  <si>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</si>
  <si>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</si>
  <si>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</si>
  <si>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</si>
  <si>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</si>
  <si>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</si>
  <si>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</si>
  <si>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</si>
  <si>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</si>
  <si>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</si>
  <si>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</si>
  <si>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</si>
  <si>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</si>
  <si>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</si>
  <si>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</si>
  <si>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</si>
  <si>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</si>
  <si>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</si>
  <si>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</si>
  <si>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</si>
  <si>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</si>
  <si>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</si>
  <si>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</si>
  <si>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</si>
  <si>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</si>
  <si>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</si>
  <si>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</si>
  <si>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</si>
  <si>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</si>
  <si>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</si>
  <si>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</si>
  <si>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</si>
  <si>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</si>
  <si>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</si>
  <si>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</si>
  <si>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</si>
  <si>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</si>
  <si>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</si>
  <si>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</si>
  <si>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</si>
  <si>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</si>
  <si>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</si>
  <si>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</si>
  <si>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</si>
  <si>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</si>
  <si>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</si>
  <si>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</si>
  <si>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</si>
  <si>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</si>
  <si>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</si>
  <si>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</si>
  <si>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</si>
  <si>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</si>
  <si>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</si>
  <si>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</si>
  <si>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</si>
  <si>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</si>
  <si>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</si>
  <si>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</si>
  <si>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</si>
  <si>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</si>
  <si>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</si>
  <si>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</si>
  <si>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</si>
  <si>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</si>
  <si>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</si>
  <si>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</si>
  <si>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</si>
  <si>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</si>
  <si>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</si>
  <si>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</si>
  <si>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</si>
  <si>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</si>
  <si>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</si>
  <si>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</si>
  <si>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</si>
  <si>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</si>
  <si>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</si>
  <si>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</si>
  <si>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</si>
  <si>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</si>
  <si>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</si>
  <si>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</si>
  <si>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</si>
  <si>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</si>
  <si>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</si>
  <si>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</si>
  <si>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</si>
  <si>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</si>
  <si>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</si>
  <si>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</si>
  <si>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</si>
  <si>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</si>
  <si>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</si>
  <si>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</si>
  <si>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</si>
  <si>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</si>
  <si>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</si>
  <si>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</si>
  <si>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</si>
  <si>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 י קוקו צמוד- בנק הפועלים בע"מ</t>
  </si>
  <si>
    <t>1199892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</si>
  <si>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</si>
  <si>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</si>
  <si>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</si>
  <si>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</si>
  <si>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</si>
  <si>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</si>
  <si>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</si>
  <si>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</si>
  <si>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</si>
  <si>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</si>
  <si>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</si>
  <si>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</si>
  <si>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</si>
  <si>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</si>
  <si>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</si>
  <si>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</si>
  <si>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</si>
  <si>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</si>
  <si>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</si>
  <si>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</si>
  <si>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</si>
  <si>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</si>
  <si>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</si>
  <si>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</si>
  <si>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</si>
  <si>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</si>
  <si>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</si>
  <si>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</si>
  <si>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</si>
  <si>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</si>
  <si>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</si>
  <si>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</si>
  <si>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</si>
  <si>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</si>
  <si>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</si>
  <si>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</si>
  <si>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</si>
  <si>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</si>
  <si>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</si>
  <si>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</si>
  <si>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</si>
  <si>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</si>
  <si>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</si>
  <si>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</si>
  <si>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</si>
  <si>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</si>
  <si>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</si>
  <si>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</si>
  <si>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</si>
  <si>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</si>
  <si>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</si>
  <si>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</si>
  <si>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</si>
  <si>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</si>
  <si>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</si>
  <si>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</si>
  <si>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</si>
  <si>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</si>
  <si>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</si>
  <si>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</si>
  <si>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</si>
  <si>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</si>
  <si>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</si>
  <si>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</si>
  <si>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</si>
  <si>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</si>
  <si>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</si>
  <si>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</si>
  <si>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</si>
  <si>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</si>
  <si>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</si>
  <si>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</si>
  <si>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</si>
  <si>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</si>
  <si>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</si>
  <si>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</si>
  <si>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</si>
  <si>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</si>
  <si>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</si>
  <si>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</si>
  <si>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</si>
  <si>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</si>
  <si>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</si>
  <si>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</si>
  <si>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</si>
  <si>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</si>
  <si>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</si>
  <si>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</si>
  <si>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</si>
  <si>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</si>
  <si>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</si>
  <si>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</si>
  <si>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</si>
  <si>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</si>
  <si>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</si>
  <si>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</si>
  <si>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</si>
  <si>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</si>
  <si>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</si>
  <si>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</si>
  <si>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</si>
  <si>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</si>
  <si>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</si>
  <si>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</si>
  <si>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</si>
  <si>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</si>
  <si>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</si>
  <si>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</si>
  <si>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</si>
  <si>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</si>
  <si>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</si>
  <si>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</si>
  <si>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</si>
  <si>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</si>
  <si>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</si>
  <si>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</si>
  <si>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</si>
  <si>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</si>
  <si>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</si>
  <si>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</si>
  <si>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</si>
  <si>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</si>
  <si>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</si>
  <si>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</si>
  <si>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</si>
  <si>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</si>
  <si>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</si>
  <si>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</si>
  <si>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</si>
  <si>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</si>
  <si>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</si>
  <si>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</si>
  <si>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</si>
  <si>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</si>
  <si>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</si>
  <si>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</si>
  <si>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</si>
  <si>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</si>
  <si>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</si>
  <si>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</si>
  <si>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</si>
  <si>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</si>
  <si>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</si>
  <si>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</si>
  <si>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</si>
  <si>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</si>
  <si>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</si>
  <si>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</si>
  <si>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</si>
  <si>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</si>
  <si>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</si>
  <si>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</si>
  <si>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</si>
  <si>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</si>
  <si>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</si>
  <si>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</si>
  <si>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</si>
  <si>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</si>
  <si>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</si>
  <si>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</si>
  <si>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</si>
  <si>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</si>
  <si>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</si>
  <si>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</si>
  <si>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</si>
  <si>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</si>
  <si>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</si>
  <si>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</si>
  <si>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</si>
  <si>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</si>
  <si>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</si>
  <si>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</si>
  <si>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</si>
  <si>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</si>
  <si>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</si>
  <si>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</si>
  <si>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</si>
  <si>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</si>
  <si>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</si>
  <si>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</si>
  <si>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</si>
  <si>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</si>
  <si>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</si>
  <si>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</si>
  <si>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</si>
  <si>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</si>
  <si>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</si>
  <si>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</si>
  <si>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</si>
  <si>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</si>
  <si>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</si>
  <si>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</si>
  <si>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</si>
  <si>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</si>
  <si>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</si>
  <si>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</si>
  <si>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</si>
  <si>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</si>
  <si>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</si>
  <si>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</si>
  <si>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</si>
  <si>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</si>
  <si>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</si>
  <si>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</si>
  <si>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</si>
  <si>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</si>
  <si>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</si>
  <si>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</si>
  <si>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</si>
  <si>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</si>
  <si>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</si>
  <si>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</si>
  <si>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</si>
  <si>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</si>
  <si>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</si>
  <si>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</si>
  <si>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</si>
  <si>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</si>
  <si>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</si>
  <si>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</si>
  <si>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</si>
  <si>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</si>
  <si>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</si>
  <si>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</si>
  <si>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</si>
  <si>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</si>
  <si>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</si>
  <si>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</si>
  <si>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</si>
  <si>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</si>
  <si>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</si>
  <si>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</si>
  <si>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</si>
  <si>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</si>
  <si>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</si>
  <si>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</si>
  <si>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</si>
  <si>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</si>
  <si>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</si>
  <si>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</si>
  <si>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</si>
  <si>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</si>
  <si>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</si>
  <si>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</si>
  <si>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</si>
  <si>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</si>
  <si>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</si>
  <si>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</si>
  <si>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</si>
  <si>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</si>
  <si>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</si>
  <si>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</si>
  <si>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</si>
  <si>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</si>
  <si>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</si>
  <si>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</si>
  <si>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</si>
  <si>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</si>
  <si>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</si>
  <si>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</si>
  <si>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</si>
  <si>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</si>
  <si>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</si>
  <si>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</si>
  <si>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</si>
  <si>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</si>
  <si>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</si>
  <si>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</si>
  <si>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</si>
  <si>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</si>
  <si>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</si>
  <si>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</si>
  <si>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</si>
  <si>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</si>
  <si>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</si>
  <si>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</si>
  <si>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</si>
  <si>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</si>
  <si>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</si>
  <si>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</si>
  <si>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</si>
  <si>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</si>
  <si>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</si>
  <si>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</si>
  <si>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</si>
  <si>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</si>
  <si>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</si>
  <si>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</si>
  <si>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</si>
  <si>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</si>
  <si>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כללביט אגח י'- כללביט מימון בע"מ</t>
  </si>
  <si>
    <t>1136068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</si>
  <si>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</si>
  <si>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</si>
  <si>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</si>
  <si>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</si>
  <si>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</si>
  <si>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</si>
  <si>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</si>
  <si>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</si>
  <si>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</si>
  <si>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</si>
  <si>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</si>
  <si>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</si>
  <si>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</si>
  <si>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</si>
  <si>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</si>
  <si>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</si>
  <si>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</si>
  <si>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</si>
  <si>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</si>
  <si>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</si>
  <si>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</si>
  <si>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</si>
  <si>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</si>
  <si>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</si>
  <si>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</si>
  <si>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</si>
  <si>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</si>
  <si>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</si>
  <si>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</si>
  <si>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</si>
  <si>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</si>
  <si>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</si>
  <si>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</si>
  <si>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</si>
  <si>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</si>
  <si>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</si>
  <si>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</si>
  <si>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</si>
  <si>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</si>
  <si>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</si>
  <si>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*פז נפט אגח ד- פז חברת הנפט בע"מ</t>
  </si>
  <si>
    <t>1132505</t>
  </si>
  <si>
    <t>*פרטנר אגח ו- חברת פרטנר תקשורת בע"מ</t>
  </si>
  <si>
    <t>1141415</t>
  </si>
  <si>
    <t>520044314</t>
  </si>
  <si>
    <t>*פרטנר אגח ז- חברת פרטנר תקשורת בע"מ</t>
  </si>
  <si>
    <t>1156397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</si>
  <si>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</si>
  <si>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</si>
  <si>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</si>
  <si>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</si>
  <si>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</si>
  <si>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</si>
  <si>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</si>
  <si>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</si>
  <si>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</si>
  <si>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</si>
  <si>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</si>
  <si>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</si>
  <si>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</si>
  <si>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</si>
  <si>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</si>
  <si>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</si>
  <si>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</si>
  <si>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</si>
  <si>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</si>
  <si>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</si>
  <si>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</si>
  <si>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</si>
  <si>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שפיר הנדסה  אג"ח א- שפיר הנדסה חוצה ישראל צפון בע"מ</t>
  </si>
  <si>
    <t>1136134</t>
  </si>
  <si>
    <t>שפיר הנדסה אגח ב- שפיר הנדסה חוצה ישראל צפון בע"מ</t>
  </si>
  <si>
    <t>1141951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</si>
  <si>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</si>
  <si>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</si>
  <si>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</si>
  <si>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</si>
  <si>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</si>
  <si>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</si>
  <si>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</si>
  <si>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</si>
  <si>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</si>
  <si>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</si>
  <si>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</si>
  <si>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</si>
  <si>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</si>
  <si>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</si>
  <si>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</si>
  <si>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</si>
  <si>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</si>
  <si>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</si>
  <si>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</si>
  <si>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</si>
  <si>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</si>
  <si>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</si>
  <si>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</si>
  <si>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</si>
  <si>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</si>
  <si>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</si>
  <si>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</si>
  <si>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</si>
  <si>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</si>
  <si>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</si>
  <si>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</si>
  <si>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</si>
  <si>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</si>
  <si>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</si>
  <si>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</si>
  <si>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</si>
  <si>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</si>
  <si>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</si>
  <si>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</si>
  <si>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</si>
  <si>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</si>
  <si>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</si>
  <si>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</si>
  <si>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</si>
  <si>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</si>
  <si>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</si>
  <si>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</si>
  <si>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</si>
  <si>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</si>
  <si>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</si>
  <si>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</si>
  <si>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</si>
  <si>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</si>
  <si>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</si>
  <si>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</si>
  <si>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</si>
  <si>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</si>
  <si>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</si>
  <si>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</si>
  <si>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</si>
  <si>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</si>
  <si>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</si>
  <si>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</si>
  <si>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</si>
  <si>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</si>
  <si>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</si>
  <si>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520043027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</si>
  <si>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</si>
  <si>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</si>
  <si>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</si>
  <si>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</si>
  <si>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</si>
  <si>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</si>
  <si>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</si>
  <si>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</si>
  <si>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</si>
  <si>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</si>
  <si>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</si>
  <si>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</si>
  <si>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</si>
  <si>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</si>
  <si>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</si>
  <si>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</si>
  <si>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</si>
  <si>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</si>
  <si>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</si>
  <si>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</si>
  <si>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</si>
  <si>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</si>
  <si>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</si>
  <si>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</si>
  <si>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</si>
  <si>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</si>
  <si>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</si>
  <si>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</si>
  <si>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</si>
  <si>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</si>
  <si>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</si>
  <si>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</si>
  <si>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</si>
  <si>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</si>
  <si>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</si>
  <si>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</si>
  <si>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</si>
  <si>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</si>
  <si>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</si>
  <si>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</si>
  <si>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</si>
  <si>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</si>
  <si>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</si>
  <si>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</si>
  <si>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</si>
  <si>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</si>
  <si>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</si>
  <si>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</si>
  <si>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</si>
  <si>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</si>
  <si>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</si>
  <si>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</si>
  <si>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</si>
  <si>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</si>
  <si>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</si>
  <si>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</si>
  <si>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</si>
  <si>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</si>
  <si>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</si>
  <si>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</si>
  <si>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</si>
  <si>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</si>
  <si>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</si>
  <si>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</si>
  <si>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</si>
  <si>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</si>
  <si>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</si>
  <si>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</si>
  <si>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</si>
  <si>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</si>
  <si>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</si>
  <si>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</si>
  <si>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</si>
  <si>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</si>
  <si>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</si>
  <si>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</si>
  <si>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</si>
  <si>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</si>
  <si>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</si>
  <si>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</si>
  <si>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</si>
  <si>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</si>
  <si>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</si>
  <si>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</si>
  <si>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</si>
  <si>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</si>
  <si>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</si>
  <si>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</si>
  <si>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</si>
  <si>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</si>
  <si>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</si>
  <si>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</si>
  <si>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</si>
  <si>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</si>
  <si>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</si>
  <si>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</si>
  <si>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</si>
  <si>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</si>
  <si>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</si>
  <si>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</si>
  <si>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</si>
  <si>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</si>
  <si>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</si>
  <si>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</si>
  <si>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</si>
  <si>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</si>
  <si>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</si>
  <si>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</si>
  <si>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</si>
  <si>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</si>
  <si>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</si>
  <si>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</si>
  <si>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</si>
  <si>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</si>
  <si>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</si>
  <si>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</si>
  <si>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</si>
  <si>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</si>
  <si>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</si>
  <si>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</si>
  <si>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</si>
  <si>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</si>
  <si>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</si>
  <si>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</si>
  <si>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</si>
  <si>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</si>
  <si>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</si>
  <si>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</si>
  <si>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</si>
  <si>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</si>
  <si>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</si>
  <si>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</si>
  <si>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</si>
  <si>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</si>
  <si>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</si>
  <si>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</si>
  <si>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</si>
  <si>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דירוג פנימי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</si>
  <si>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</si>
  <si>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</si>
  <si>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</si>
  <si>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</si>
  <si>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</si>
  <si>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</si>
  <si>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</si>
  <si>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</si>
  <si>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</si>
  <si>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</si>
  <si>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</si>
  <si>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</si>
  <si>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</si>
  <si>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</si>
  <si>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</si>
  <si>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</si>
  <si>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</si>
  <si>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</si>
  <si>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</si>
  <si>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</si>
  <si>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</si>
  <si>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</si>
  <si>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</si>
  <si>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</si>
  <si>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</si>
  <si>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</si>
  <si>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</si>
  <si>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</si>
  <si>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</si>
  <si>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</si>
  <si>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</si>
  <si>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</si>
  <si>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</si>
  <si>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</si>
  <si>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</si>
  <si>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</si>
  <si>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</si>
  <si>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</si>
  <si>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</si>
  <si>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</si>
  <si>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</si>
  <si>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</si>
  <si>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</si>
  <si>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</si>
  <si>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</si>
  <si>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</si>
  <si>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</si>
  <si>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</si>
  <si>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</si>
  <si>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</si>
  <si>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</si>
  <si>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</si>
  <si>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</si>
  <si>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</si>
  <si>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</si>
  <si>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</si>
  <si>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</si>
  <si>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</si>
  <si>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</si>
  <si>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</si>
  <si>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</si>
  <si>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</si>
  <si>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</si>
  <si>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</si>
  <si>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</si>
  <si>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</si>
  <si>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</si>
  <si>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</si>
  <si>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</si>
  <si>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</si>
  <si>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</si>
  <si>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</si>
  <si>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</si>
  <si>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</si>
  <si>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</si>
  <si>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</si>
  <si>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</si>
  <si>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</si>
  <si>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</si>
  <si>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</si>
  <si>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</si>
  <si>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</si>
  <si>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</si>
  <si>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</si>
  <si>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</si>
  <si>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</si>
  <si>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</si>
  <si>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</si>
  <si>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</si>
  <si>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</si>
  <si>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</si>
  <si>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</si>
  <si>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</si>
  <si>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</si>
  <si>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</si>
  <si>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</si>
  <si>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</si>
  <si>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</si>
  <si>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</si>
  <si>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</si>
  <si>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</si>
  <si>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</si>
  <si>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</si>
  <si>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</si>
  <si>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</si>
  <si>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</si>
  <si>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</si>
  <si>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</si>
  <si>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</si>
  <si>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</si>
  <si>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</si>
  <si>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</si>
  <si>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</si>
  <si>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</si>
  <si>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</si>
  <si>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</si>
  <si>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</si>
  <si>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</si>
  <si>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</si>
  <si>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</si>
  <si>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</si>
  <si>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</si>
  <si>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</si>
  <si>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</si>
  <si>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</si>
  <si>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</si>
  <si>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</si>
  <si>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</si>
  <si>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</si>
  <si>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</si>
  <si>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</si>
  <si>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</si>
  <si>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</si>
  <si>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</si>
  <si>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</si>
  <si>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</si>
  <si>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</si>
  <si>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</si>
  <si>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</si>
  <si>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</si>
  <si>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</si>
  <si>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</si>
  <si>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</si>
  <si>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</si>
  <si>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</si>
  <si>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</si>
  <si>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</si>
  <si>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</si>
  <si>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</si>
  <si>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</si>
  <si>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</si>
  <si>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</si>
  <si>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</si>
  <si>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</si>
  <si>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</si>
  <si>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</si>
  <si>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</si>
  <si>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</si>
  <si>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</si>
  <si>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</si>
  <si>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</si>
  <si>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</si>
  <si>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</si>
  <si>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</si>
  <si>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</si>
  <si>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</si>
  <si>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</si>
  <si>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</si>
  <si>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</si>
  <si>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</si>
  <si>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</si>
  <si>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</si>
  <si>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</si>
  <si>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</si>
  <si>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</si>
  <si>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</si>
  <si>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</si>
  <si>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</si>
  <si>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</si>
  <si>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</si>
  <si>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</si>
  <si>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</si>
  <si>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</si>
  <si>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</si>
  <si>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</si>
  <si>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</si>
  <si>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</si>
  <si>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</si>
  <si>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</si>
  <si>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</si>
  <si>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</si>
  <si>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</si>
  <si>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</si>
  <si>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</si>
  <si>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</si>
  <si>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</si>
  <si>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</si>
  <si>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</si>
  <si>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</si>
  <si>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</si>
  <si>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</si>
  <si>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</si>
  <si>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</si>
  <si>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</si>
  <si>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</si>
  <si>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</si>
  <si>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</si>
  <si>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</si>
  <si>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</si>
  <si>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</si>
  <si>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</si>
  <si>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</si>
  <si>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</si>
  <si>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</si>
  <si>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</si>
  <si>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</si>
  <si>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</si>
  <si>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</si>
  <si>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</si>
  <si>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</si>
  <si>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</si>
  <si>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</si>
  <si>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</si>
  <si>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</si>
  <si>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</si>
  <si>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</si>
  <si>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</si>
  <si>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</si>
  <si>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</si>
  <si>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</si>
  <si>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</si>
  <si>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</si>
  <si>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</si>
  <si>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</si>
  <si>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</si>
  <si>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</si>
  <si>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</si>
  <si>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</si>
  <si>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</si>
  <si>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</si>
  <si>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</si>
  <si>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</si>
  <si>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</si>
  <si>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</si>
  <si>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</si>
  <si>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</si>
  <si>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</si>
  <si>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</si>
  <si>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</si>
  <si>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</si>
  <si>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</si>
  <si>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</si>
  <si>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</si>
  <si>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</si>
  <si>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</si>
  <si>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</si>
  <si>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</si>
  <si>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</si>
  <si>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</si>
  <si>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</si>
  <si>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</si>
  <si>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</si>
  <si>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</si>
  <si>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</si>
  <si>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</si>
  <si>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</si>
  <si>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</si>
  <si>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</si>
  <si>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</si>
  <si>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</si>
  <si>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</si>
  <si>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</si>
  <si>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</si>
  <si>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</si>
  <si>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</si>
  <si>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</si>
  <si>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</si>
  <si>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</si>
  <si>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</si>
  <si>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</si>
  <si>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</si>
  <si>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</si>
  <si>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</si>
  <si>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</si>
  <si>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</si>
  <si>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</si>
  <si>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</si>
  <si>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</si>
  <si>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</si>
  <si>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</si>
  <si>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</si>
  <si>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</si>
  <si>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</si>
  <si>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</si>
  <si>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</si>
  <si>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</si>
  <si>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</si>
  <si>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</si>
  <si>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</si>
  <si>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</si>
  <si>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</si>
  <si>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</si>
  <si>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</si>
  <si>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</si>
  <si>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</si>
  <si>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</si>
  <si>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</si>
  <si>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</si>
  <si>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</si>
  <si>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</si>
  <si>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</si>
  <si>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</si>
  <si>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</si>
  <si>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</si>
  <si>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</si>
  <si>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</si>
  <si>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</si>
  <si>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</si>
  <si>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</si>
  <si>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</si>
  <si>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</si>
  <si>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</si>
  <si>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</si>
  <si>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</si>
  <si>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</si>
  <si>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</si>
  <si>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</si>
  <si>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</si>
  <si>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</si>
  <si>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</si>
  <si>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</si>
  <si>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</si>
  <si>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</si>
  <si>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</si>
  <si>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</si>
  <si>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</si>
  <si>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</si>
  <si>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</si>
  <si>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</si>
  <si>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</si>
  <si>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</si>
  <si>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</si>
  <si>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</si>
  <si>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</si>
  <si>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</si>
  <si>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</si>
  <si>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</si>
  <si>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</si>
  <si>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</si>
  <si>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</si>
  <si>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</si>
  <si>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</si>
  <si>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</si>
  <si>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</si>
  <si>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</si>
  <si>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</si>
  <si>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</si>
  <si>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</si>
  <si>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</si>
  <si>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</si>
  <si>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</si>
  <si>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</si>
  <si>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</si>
  <si>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</si>
  <si>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</si>
  <si>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</si>
  <si>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</si>
  <si>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</si>
  <si>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</si>
  <si>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</si>
  <si>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</si>
  <si>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</si>
  <si>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</si>
  <si>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</si>
  <si>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</si>
  <si>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</si>
  <si>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</si>
  <si>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</si>
  <si>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</si>
  <si>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</si>
  <si>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</si>
  <si>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</si>
  <si>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</si>
  <si>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</si>
  <si>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</si>
  <si>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</si>
  <si>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</si>
  <si>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</si>
  <si>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</si>
  <si>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</si>
  <si>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</si>
  <si>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</si>
  <si>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</si>
  <si>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</si>
  <si>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</si>
  <si>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</si>
  <si>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</si>
  <si>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</si>
  <si>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</si>
  <si>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</si>
  <si>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</si>
  <si>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</si>
  <si>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</si>
  <si>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</si>
  <si>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</si>
  <si>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</si>
  <si>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</si>
  <si>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</si>
  <si>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</si>
  <si>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</si>
  <si>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</si>
  <si>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</si>
  <si>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</si>
  <si>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</si>
  <si>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</si>
  <si>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</si>
  <si>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</si>
  <si>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</si>
  <si>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</si>
  <si>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</si>
  <si>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</si>
  <si>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</si>
  <si>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</si>
  <si>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</si>
  <si>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</si>
  <si>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</si>
  <si>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</si>
  <si>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</si>
  <si>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</si>
  <si>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</si>
  <si>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</si>
  <si>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</si>
  <si>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</si>
  <si>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</si>
  <si>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</si>
  <si>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</si>
  <si>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</si>
  <si>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</si>
  <si>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</si>
  <si>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</si>
  <si>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</si>
  <si>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</si>
  <si>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</si>
  <si>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</si>
  <si>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</si>
  <si>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</si>
  <si>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</si>
  <si>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</si>
  <si>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</si>
  <si>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</si>
  <si>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</si>
  <si>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</si>
  <si>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</si>
  <si>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</si>
  <si>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</si>
  <si>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</si>
  <si>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</si>
  <si>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</si>
  <si>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</si>
  <si>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</si>
  <si>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</si>
  <si>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</si>
  <si>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</si>
  <si>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</si>
  <si>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</si>
  <si>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</si>
  <si>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</si>
  <si>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</si>
  <si>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</si>
  <si>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</si>
  <si>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</si>
  <si>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</si>
  <si>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</si>
  <si>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</si>
  <si>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</si>
  <si>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</si>
  <si>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</si>
  <si>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</si>
  <si>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</si>
  <si>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</si>
  <si>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</si>
  <si>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</si>
  <si>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</si>
  <si>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</si>
  <si>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</si>
  <si>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</si>
  <si>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</si>
  <si>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</si>
  <si>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</si>
  <si>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</si>
  <si>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</si>
  <si>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</si>
  <si>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</si>
  <si>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</si>
  <si>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</si>
  <si>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</si>
  <si>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</si>
  <si>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</si>
  <si>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</si>
  <si>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</si>
  <si>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</si>
  <si>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</si>
  <si>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</si>
  <si>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</si>
  <si>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</si>
  <si>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</si>
  <si>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</si>
  <si>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</si>
  <si>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</si>
  <si>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</si>
  <si>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</si>
  <si>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</si>
  <si>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</si>
  <si>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</si>
  <si>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</si>
  <si>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</si>
  <si>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</si>
  <si>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</si>
  <si>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</si>
  <si>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</si>
  <si>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</si>
  <si>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</si>
  <si>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</si>
  <si>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</si>
  <si>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</si>
  <si>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</si>
  <si>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</si>
  <si>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</si>
  <si>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</si>
  <si>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</si>
  <si>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</si>
  <si>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</si>
  <si>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</si>
  <si>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</si>
  <si>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</si>
  <si>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</si>
  <si>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</si>
  <si>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</si>
  <si>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</si>
  <si>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</si>
  <si>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</si>
  <si>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</si>
  <si>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</si>
  <si>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</si>
  <si>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</si>
  <si>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</si>
  <si>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</si>
  <si>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</si>
  <si>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</si>
  <si>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</si>
  <si>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</si>
  <si>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</si>
  <si>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</si>
  <si>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</si>
  <si>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</si>
  <si>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</si>
  <si>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</si>
  <si>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</si>
  <si>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</si>
  <si>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</si>
  <si>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</si>
  <si>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</si>
  <si>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</si>
  <si>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</si>
  <si>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</si>
  <si>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</si>
  <si>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</si>
  <si>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</si>
  <si>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</si>
  <si>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</si>
  <si>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</si>
  <si>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</si>
  <si>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</si>
  <si>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</si>
  <si>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</si>
  <si>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</si>
  <si>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</si>
  <si>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</si>
  <si>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</si>
  <si>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</si>
  <si>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</si>
  <si>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</si>
  <si>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</si>
  <si>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</si>
  <si>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</si>
  <si>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</si>
  <si>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</si>
  <si>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</si>
  <si>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</si>
  <si>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</si>
  <si>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</si>
  <si>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</si>
  <si>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</si>
  <si>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</si>
  <si>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</si>
  <si>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</si>
  <si>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</si>
  <si>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</si>
  <si>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</si>
  <si>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</si>
  <si>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</si>
  <si>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</si>
  <si>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</si>
  <si>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</si>
  <si>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</si>
  <si>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</si>
  <si>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</si>
  <si>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</si>
  <si>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</si>
  <si>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</si>
  <si>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</si>
  <si>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</si>
  <si>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</si>
  <si>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</si>
  <si>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</si>
  <si>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</si>
  <si>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</si>
  <si>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</si>
  <si>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</si>
  <si>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</si>
  <si>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</si>
  <si>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</si>
  <si>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</si>
  <si>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</si>
  <si>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</si>
  <si>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</si>
  <si>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</si>
  <si>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</si>
  <si>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</si>
  <si>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</si>
  <si>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</si>
  <si>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</si>
  <si>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</si>
  <si>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</si>
  <si>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</si>
  <si>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</si>
  <si>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</si>
  <si>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</si>
  <si>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</si>
  <si>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</si>
  <si>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</si>
  <si>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</si>
  <si>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</si>
  <si>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</si>
  <si>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</si>
  <si>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</si>
  <si>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</si>
  <si>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</si>
  <si>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</si>
  <si>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</si>
  <si>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</si>
  <si>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</si>
  <si>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</si>
  <si>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</si>
  <si>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</si>
  <si>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</si>
  <si>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</si>
  <si>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</si>
  <si>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</si>
  <si>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</si>
  <si>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</si>
  <si>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</si>
  <si>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</si>
  <si>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</si>
  <si>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</si>
  <si>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</si>
  <si>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</si>
  <si>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</si>
  <si>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</si>
  <si>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</si>
  <si>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</si>
  <si>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</si>
  <si>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</si>
  <si>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</si>
  <si>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</si>
  <si>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</si>
  <si>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</si>
  <si>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</si>
  <si>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</si>
  <si>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</si>
  <si>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</si>
  <si>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</si>
  <si>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</si>
  <si>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</si>
  <si>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</si>
  <si>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</si>
  <si>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</si>
  <si>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</si>
  <si>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</si>
  <si>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</si>
  <si>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</si>
  <si>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</si>
  <si>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</si>
  <si>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</si>
  <si>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</si>
  <si>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</si>
  <si>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</si>
  <si>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</si>
  <si>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</si>
  <si>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</si>
  <si>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</si>
  <si>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</si>
  <si>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</si>
  <si>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</si>
  <si>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</si>
  <si>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</si>
  <si>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</si>
  <si>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</si>
  <si>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</si>
  <si>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</si>
  <si>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</si>
  <si>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</si>
  <si>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</si>
  <si>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</si>
  <si>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</si>
  <si>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</si>
  <si>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</si>
  <si>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</si>
  <si>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</si>
  <si>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</si>
  <si>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</si>
  <si>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</si>
  <si>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</si>
  <si>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</si>
  <si>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</si>
  <si>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</si>
  <si>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</si>
  <si>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</si>
  <si>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</si>
  <si>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</si>
  <si>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</si>
  <si>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</si>
  <si>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</si>
  <si>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</si>
  <si>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</si>
  <si>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</si>
  <si>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</si>
  <si>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</si>
  <si>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</si>
  <si>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</si>
  <si>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</si>
  <si>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</si>
  <si>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</si>
  <si>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</si>
  <si>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</si>
  <si>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</si>
  <si>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</si>
  <si>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</si>
  <si>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</si>
  <si>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</si>
  <si>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</si>
  <si>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</si>
  <si>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</si>
  <si>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</si>
  <si>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</si>
  <si>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</si>
  <si>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</si>
  <si>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</si>
  <si>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</si>
  <si>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</si>
  <si>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</si>
  <si>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</si>
  <si>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</si>
  <si>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</si>
  <si>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</si>
  <si>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</si>
  <si>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</si>
  <si>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</si>
  <si>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</si>
  <si>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</si>
  <si>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</si>
  <si>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</si>
  <si>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</si>
  <si>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</si>
  <si>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</si>
  <si>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</si>
  <si>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</si>
  <si>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</si>
  <si>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</si>
  <si>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</si>
  <si>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</si>
  <si>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</si>
  <si>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</si>
  <si>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</si>
  <si>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</si>
  <si>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</si>
  <si>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</si>
  <si>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</si>
  <si>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</si>
  <si>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</si>
  <si>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</si>
  <si>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</si>
  <si>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</si>
  <si>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</si>
  <si>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</si>
  <si>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</si>
  <si>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</si>
  <si>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</si>
  <si>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</si>
  <si>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</si>
  <si>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</si>
  <si>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</si>
  <si>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</si>
  <si>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</si>
  <si>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</si>
  <si>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</si>
  <si>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</si>
  <si>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</si>
  <si>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</si>
  <si>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פסג קרן סל .תלבונד 60- פסגות קרנות נאמנות בע"מ</t>
  </si>
  <si>
    <t>1148006</t>
  </si>
  <si>
    <t>קסם קרן סל תל בונד 60- קסם קרנות נאמנות בע"מ</t>
  </si>
  <si>
    <t>1146232</t>
  </si>
  <si>
    <t>קסם קרן סל תל בונד תשואות- קסם קרנות נאמנות בע"מ</t>
  </si>
  <si>
    <t>1146950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</si>
  <si>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</si>
  <si>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</si>
  <si>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</si>
  <si>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</si>
  <si>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</si>
  <si>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</si>
  <si>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</si>
  <si>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</si>
  <si>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</si>
  <si>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</si>
  <si>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</si>
  <si>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</si>
  <si>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</si>
  <si>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</si>
  <si>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</si>
  <si>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</si>
  <si>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</si>
  <si>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</si>
  <si>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</si>
  <si>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</si>
  <si>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</si>
  <si>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</si>
  <si>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</si>
  <si>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</si>
  <si>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</si>
  <si>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</si>
  <si>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</si>
  <si>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</si>
  <si>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</si>
  <si>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</si>
  <si>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</si>
  <si>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</si>
  <si>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</si>
  <si>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</si>
  <si>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</si>
  <si>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</si>
  <si>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</si>
  <si>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</si>
  <si>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</si>
  <si>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</si>
  <si>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</si>
  <si>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</si>
  <si>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</si>
  <si>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</si>
  <si>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</si>
  <si>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</si>
  <si>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</si>
  <si>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</si>
  <si>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</si>
  <si>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</si>
  <si>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</si>
  <si>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</si>
  <si>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</si>
  <si>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</si>
  <si>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</si>
  <si>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</si>
  <si>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</si>
  <si>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</si>
  <si>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</si>
  <si>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</si>
  <si>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</si>
  <si>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</si>
  <si>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</si>
  <si>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</si>
  <si>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</si>
  <si>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</si>
  <si>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</si>
  <si>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</si>
  <si>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</si>
  <si>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</si>
  <si>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</si>
  <si>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</si>
  <si>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</si>
  <si>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</si>
  <si>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</si>
  <si>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</si>
  <si>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</si>
  <si>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</si>
  <si>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</si>
  <si>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</si>
  <si>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</si>
  <si>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</si>
  <si>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</si>
  <si>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</si>
  <si>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Ishares markit iboxx $ hy- BlackRock  Asset Managment</t>
  </si>
  <si>
    <t>IE00B4PY7Y77</t>
  </si>
  <si>
    <t>סה"כ אג"ח ממשלתי</t>
  </si>
  <si>
    <t>סה"כ אגח קונצרני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</si>
  <si>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</si>
  <si>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</si>
  <si>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</si>
  <si>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</si>
  <si>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</si>
  <si>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</si>
  <si>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</si>
  <si>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</si>
  <si>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</si>
  <si>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</si>
  <si>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</si>
  <si>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</si>
  <si>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</si>
  <si>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</si>
  <si>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</si>
  <si>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</si>
  <si>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</si>
  <si>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</si>
  <si>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</si>
  <si>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</si>
  <si>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</si>
  <si>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</si>
  <si>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</si>
  <si>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</si>
  <si>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</si>
  <si>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</si>
  <si>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</si>
  <si>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</si>
  <si>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</si>
  <si>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</si>
  <si>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</si>
  <si>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</si>
  <si>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</si>
  <si>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</si>
  <si>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</si>
  <si>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</si>
  <si>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</si>
  <si>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</si>
  <si>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</si>
  <si>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</si>
  <si>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</si>
  <si>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</si>
  <si>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</si>
  <si>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</si>
  <si>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</si>
  <si>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</si>
  <si>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</si>
  <si>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</si>
  <si>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</si>
  <si>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</si>
  <si>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</si>
  <si>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</si>
  <si>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</si>
  <si>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</si>
  <si>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</si>
  <si>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</si>
  <si>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</si>
  <si>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</si>
  <si>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</si>
  <si>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</si>
  <si>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</si>
  <si>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</si>
  <si>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ZWPZ3 INDEX- חוזים עתידיים בחול</t>
  </si>
  <si>
    <t>70177361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</si>
  <si>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</si>
  <si>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</si>
  <si>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</si>
  <si>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</si>
  <si>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</si>
  <si>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</si>
  <si>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</si>
  <si>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</si>
  <si>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</si>
  <si>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</si>
  <si>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</si>
  <si>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</si>
  <si>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</si>
  <si>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</si>
  <si>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</si>
  <si>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</si>
  <si>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</si>
  <si>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</si>
  <si>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</si>
  <si>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</si>
  <si>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</si>
  <si>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</si>
  <si>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</si>
  <si>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</si>
  <si>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</si>
  <si>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</si>
  <si>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</si>
  <si>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</si>
  <si>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</si>
  <si>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</si>
  <si>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</si>
  <si>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570012377</t>
  </si>
  <si>
    <t>יהב קוקו סדרה ד (לס)- לא ברצף- בנק יהב</t>
  </si>
  <si>
    <t>6620300</t>
  </si>
  <si>
    <t>520020421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</si>
  <si>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</si>
  <si>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</si>
  <si>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</si>
  <si>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</si>
  <si>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</si>
  <si>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</si>
  <si>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</si>
  <si>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</si>
  <si>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</si>
  <si>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</si>
  <si>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</si>
  <si>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</si>
  <si>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</si>
  <si>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</si>
  <si>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</si>
  <si>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מקס איט התח אגח ד-רמ- מגדל- מקס איט פיננסים בע"מ לשעבר לאומי קארד</t>
  </si>
  <si>
    <t>11979531</t>
  </si>
  <si>
    <t>512905423</t>
  </si>
  <si>
    <t>אול-יר אג"ח סדרה ג בהשעיה- אול-יר  הולדינגס לימיטד</t>
  </si>
  <si>
    <t>9555</t>
  </si>
  <si>
    <t>נתיבים אגח א רמ</t>
  </si>
  <si>
    <t>1090281</t>
  </si>
  <si>
    <t>513502229</t>
  </si>
  <si>
    <t>Crslnx 4.555 06/30/5- Crosslinx Transit Solutions</t>
  </si>
  <si>
    <t>CA22766TAB04</t>
  </si>
  <si>
    <t>Transed 3.951 9/50- TRANSED PARTNERS GP</t>
  </si>
  <si>
    <t>CA89366TAA57</t>
  </si>
  <si>
    <t>OHA Private Credit Advisors- OAK HILL</t>
  </si>
  <si>
    <t>9720</t>
  </si>
  <si>
    <t>10323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</si>
  <si>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</si>
  <si>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</si>
  <si>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</si>
  <si>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</si>
  <si>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</si>
  <si>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</si>
  <si>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- GES</t>
  </si>
  <si>
    <t>9266</t>
  </si>
  <si>
    <t>511325326</t>
  </si>
  <si>
    <t>GES- GES</t>
  </si>
  <si>
    <t>9113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</si>
  <si>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</si>
  <si>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</si>
  <si>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</si>
  <si>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</si>
  <si>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</si>
  <si>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</si>
  <si>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אירופה- אפקון קרן אירופה שותף כללי בע"מ</t>
  </si>
  <si>
    <t>8803</t>
  </si>
  <si>
    <t>516404811</t>
  </si>
  <si>
    <t>פרויקט תענך   אקוויטי- פרויקט תענך - הלוואת בעלים</t>
  </si>
  <si>
    <t>9527</t>
  </si>
  <si>
    <t>540278835</t>
  </si>
  <si>
    <t>פרויקט תענך - - פרויקט תענך - הלוואת בעלים</t>
  </si>
  <si>
    <t>9552</t>
  </si>
  <si>
    <t>.DISTREE LTD- .Distree Ltd</t>
  </si>
  <si>
    <t>9326</t>
  </si>
  <si>
    <t>516596848</t>
  </si>
  <si>
    <t>*FutureCides- .FutureCides Ltd</t>
  </si>
  <si>
    <t>93981</t>
  </si>
  <si>
    <t>516544111</t>
  </si>
  <si>
    <t>Sustained Therapy- Sustained Therapy</t>
  </si>
  <si>
    <t>9262</t>
  </si>
  <si>
    <t>516541372</t>
  </si>
  <si>
    <t>אגכימדס שותפות מוגבלת- אגכימדס שותפות מוגבלת</t>
  </si>
  <si>
    <t>8824</t>
  </si>
  <si>
    <t>540310463</t>
  </si>
  <si>
    <t>ניאומאנה בע"מ- ניאומאנה בע"מ</t>
  </si>
  <si>
    <t>9152</t>
  </si>
  <si>
    <t>516561917</t>
  </si>
  <si>
    <t>Essence Infra and Construction- Essence Infra</t>
  </si>
  <si>
    <t>8561</t>
  </si>
  <si>
    <t>Agritask Ltd- Agritask Ltd</t>
  </si>
  <si>
    <t>9114</t>
  </si>
  <si>
    <t>513717694</t>
  </si>
  <si>
    <t>Continuity Software Ltd- Continuity Software Ltd</t>
  </si>
  <si>
    <t>8460</t>
  </si>
  <si>
    <t>513644005</t>
  </si>
  <si>
    <t>Cynerio Israel Ltd- Cynerio Israel Ltd</t>
  </si>
  <si>
    <t>8525</t>
  </si>
  <si>
    <t>515746212</t>
  </si>
  <si>
    <t>Venn 2014 Ltd- Venn 2014 Ltd</t>
  </si>
  <si>
    <t>8631</t>
  </si>
  <si>
    <t>515171510</t>
  </si>
  <si>
    <t>Viisights Solutions Ltd- Viisights Solutions Ltd</t>
  </si>
  <si>
    <t>8603</t>
  </si>
  <si>
    <t>515252112</t>
  </si>
  <si>
    <t>BioSight Ltd- ביוסייט בע"מ</t>
  </si>
  <si>
    <t>8113</t>
  </si>
  <si>
    <t>512852559</t>
  </si>
  <si>
    <t>אלון דלק מניה לא סחירה- אלון חברת הדלק לישראל בע"מ</t>
  </si>
  <si>
    <t>499906</t>
  </si>
  <si>
    <t>TIPA CORP LTD- TIPA CORP LTD</t>
  </si>
  <si>
    <t>8838</t>
  </si>
  <si>
    <t>514420660</t>
  </si>
  <si>
    <t>*BIG USA מניה לא סחירה- ביג יו.אס.אי. בע"מ</t>
  </si>
  <si>
    <t>29991765</t>
  </si>
  <si>
    <t>514435395</t>
  </si>
  <si>
    <t>Lendbuzz Inc- Lendbuzz, Inc</t>
  </si>
  <si>
    <t>8564</t>
  </si>
  <si>
    <t>medlnvest capital s.a.r.l- Medinvest</t>
  </si>
  <si>
    <t>2751</t>
  </si>
  <si>
    <t>ORDH- ORDH</t>
  </si>
  <si>
    <t>8255</t>
  </si>
  <si>
    <t>*Fu Gen AG- Fu Gen AG</t>
  </si>
  <si>
    <t>9035</t>
  </si>
  <si>
    <t>*NORDIC POWER 2- Fu Gen AG</t>
  </si>
  <si>
    <t>9116</t>
  </si>
  <si>
    <t>*NORDIC POWER 3- Fu Gen AG</t>
  </si>
  <si>
    <t>9291</t>
  </si>
  <si>
    <t>*NORDIC POWER 4- Fu Gen AG</t>
  </si>
  <si>
    <t>9300</t>
  </si>
  <si>
    <t>*Global Energy Generation LLC- Global Energy Generation Llc</t>
  </si>
  <si>
    <t>8459</t>
  </si>
  <si>
    <t>*Mammoth North- Mammoth</t>
  </si>
  <si>
    <t>28459</t>
  </si>
  <si>
    <t>*mammoth south- Mammoth</t>
  </si>
  <si>
    <t>8932</t>
  </si>
  <si>
    <t>OPC Power Ventures LP- Power Ventures</t>
  </si>
  <si>
    <t>8215</t>
  </si>
  <si>
    <t>Keystone Dental Holdings Ltd- Keystone Dental Holdings, Inc</t>
  </si>
  <si>
    <t>8613</t>
  </si>
  <si>
    <t>FinTLV Opportunity 2 L.P- NEXT PLC</t>
  </si>
  <si>
    <t>7983</t>
  </si>
  <si>
    <t>S.P.V.N.I 2 Next 2021 L.P- NEXT PLC</t>
  </si>
  <si>
    <t>8773</t>
  </si>
  <si>
    <t>*אשבורן פלאזה- ESHBORN PLAZA</t>
  </si>
  <si>
    <t>5771</t>
  </si>
  <si>
    <t>*425 Lexington- Lexington Capital Partners</t>
  </si>
  <si>
    <t>544461</t>
  </si>
  <si>
    <t>MARKET- MARKET</t>
  </si>
  <si>
    <t>537053</t>
  </si>
  <si>
    <t>AEW RELog SCSp- ReLog</t>
  </si>
  <si>
    <t>8735</t>
  </si>
  <si>
    <t>*Rialto-Elite Portfolio- Rialto-Elite Portfolio</t>
  </si>
  <si>
    <t>496922</t>
  </si>
  <si>
    <t>*ROBIN- ROBIN</t>
  </si>
  <si>
    <t>6164</t>
  </si>
  <si>
    <t>*901 Fifth Seattle- Seattle Genetics Inc</t>
  </si>
  <si>
    <t>548386</t>
  </si>
  <si>
    <t>*Tanfield 1- tanfield</t>
  </si>
  <si>
    <t>6629</t>
  </si>
  <si>
    <t>USBT- us bank tower, la</t>
  </si>
  <si>
    <t>7854</t>
  </si>
  <si>
    <t>Danforth- VanBarton Group</t>
  </si>
  <si>
    <t>7425</t>
  </si>
  <si>
    <t>*WEST 35 STREET 240- WEST 35 STREET 240</t>
  </si>
  <si>
    <t>5814</t>
  </si>
  <si>
    <t>*Migdal WORE 2021-1- White Oak</t>
  </si>
  <si>
    <t>8784</t>
  </si>
  <si>
    <t>*WHITE OAK 3- White Oak</t>
  </si>
  <si>
    <t>4570311</t>
  </si>
  <si>
    <t>Earnix- Earnix</t>
  </si>
  <si>
    <t>8372</t>
  </si>
  <si>
    <t>Sunbit Inc- Sunbit Inc</t>
  </si>
  <si>
    <t>8432</t>
  </si>
  <si>
    <t>*Veev וויו גרופ MG- וויו (veev) גרופ</t>
  </si>
  <si>
    <t>11711071</t>
  </si>
  <si>
    <t>Behalf Ltd- Behalf Ltd</t>
  </si>
  <si>
    <t>8423</t>
  </si>
  <si>
    <t>LIGHTRICKS LTD- LIGHTRICKS</t>
  </si>
  <si>
    <t>8652</t>
  </si>
  <si>
    <t>סה"כ קרנות הון סיכון</t>
  </si>
  <si>
    <t>anatomy  2- קרן אנטומיה</t>
  </si>
  <si>
    <t>5260</t>
  </si>
  <si>
    <t>anatomy- קרן אנטומיה</t>
  </si>
  <si>
    <t>52266</t>
  </si>
  <si>
    <t>Stage One Venture Capital Fund IV</t>
  </si>
  <si>
    <t>8981</t>
  </si>
  <si>
    <t>אביב (פנטין) קפיטל- Aviv Ventures II l.p</t>
  </si>
  <si>
    <t>600000271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</si>
  <si>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</si>
  <si>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</si>
  <si>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</si>
  <si>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</si>
  <si>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</si>
  <si>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</si>
  <si>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ויטהלייף ישראל קרן הון- ויטלייף פרטנרס (ישראל) ש.מ</t>
  </si>
  <si>
    <t>600000401</t>
  </si>
  <si>
    <t>אורבימד 2- אורבימד ישראל</t>
  </si>
  <si>
    <t>5277</t>
  </si>
  <si>
    <t>Greenfield Partners II L.P- Greenfield Partners</t>
  </si>
  <si>
    <t>7992</t>
  </si>
  <si>
    <t>Greenfield Cobra Investments L.P- Greenlight Capital</t>
  </si>
  <si>
    <t>8269</t>
  </si>
  <si>
    <t>Arkin Bio Ventures II L.P- Arkin Bio Ventures II L.P</t>
  </si>
  <si>
    <t>70341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</si>
  <si>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</si>
  <si>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</si>
  <si>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</si>
  <si>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</si>
  <si>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</si>
  <si>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</si>
  <si>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</si>
  <si>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</si>
  <si>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ריאליטי קרן השקעות בנדל"ן IV</t>
  </si>
  <si>
    <t>70040</t>
  </si>
  <si>
    <t>Reality Real Estate Investment Fund 3 L.P- Reality Real Estate Investment Fund 3 L.P</t>
  </si>
  <si>
    <t>5265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</si>
  <si>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</si>
  <si>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</si>
  <si>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</si>
  <si>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</si>
  <si>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</si>
  <si>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</si>
  <si>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</si>
  <si>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Accelmed Growth Partners L.P 2- Accelmed Growth Partners L.P</t>
  </si>
  <si>
    <t>5271</t>
  </si>
  <si>
    <t>STAGEONE S.P.V D.R</t>
  </si>
  <si>
    <t>8420</t>
  </si>
  <si>
    <t>MIE III Co-Investment Fund II- CO-INVESTMENT</t>
  </si>
  <si>
    <t>9172</t>
  </si>
  <si>
    <t>Fortissimo capital fund v- FORTISSIMO CAPITA FUND</t>
  </si>
  <si>
    <t>70381</t>
  </si>
  <si>
    <t>קרן תשתיות - ISRAEL INFRASTUC- I. INFRASTUCTURE</t>
  </si>
  <si>
    <t>65001010</t>
  </si>
  <si>
    <t>Noy 4 Infrastructure and energy- Noy 4 Infrastructure and Energy Investments</t>
  </si>
  <si>
    <t>8283</t>
  </si>
  <si>
    <t>SKY 3- sky 3</t>
  </si>
  <si>
    <t>5289</t>
  </si>
  <si>
    <t>Vintage Class A- Vintage</t>
  </si>
  <si>
    <t>70261</t>
  </si>
  <si>
    <t>Vintage fund of funds ISRAEL V- Vintage</t>
  </si>
  <si>
    <t>6645</t>
  </si>
  <si>
    <t>ויולה פרייבט אקווטי 2- ג'נריישן ניהול בע"מ</t>
  </si>
  <si>
    <t>5257</t>
  </si>
  <si>
    <t>טנא הון צמיחה (קרן להשקעות)- טנא הון צמיחה (קרן השקעות) שותפות מוגבלת</t>
  </si>
  <si>
    <t>650011101</t>
  </si>
  <si>
    <t>TENE GROWTH CAPITAL 4- טנא השקעות</t>
  </si>
  <si>
    <t>5310</t>
  </si>
  <si>
    <t>Tene investment in QNERGY- טנא השקעות</t>
  </si>
  <si>
    <t>29993124</t>
  </si>
  <si>
    <t>FIMI Israel Opportunity VII- פימי אופורטיוניטי 7 שותפות מוגבלת</t>
  </si>
  <si>
    <t>8292</t>
  </si>
  <si>
    <t>fimi israel opportunity- פימי מזנין(1) קרן הון סיכון</t>
  </si>
  <si>
    <t>50724</t>
  </si>
  <si>
    <t>פלנוס טכנולוגיות לאומי- פלנוס טכנולוגיות בע"מ</t>
  </si>
  <si>
    <t>600000301</t>
  </si>
  <si>
    <t>Kedma Capital III- קדמה קפיטל 3</t>
  </si>
  <si>
    <t>6662</t>
  </si>
  <si>
    <t>NOY ASHALIM קרן נוי- קרן נוי 1 להשקעה בתשתיות אנרגיה ש.מ</t>
  </si>
  <si>
    <t>5279</t>
  </si>
  <si>
    <t>קרן נוי 2- קרן נוי 1 להשקעה בתשתיות אנרגיה ש.מ</t>
  </si>
  <si>
    <t>5259</t>
  </si>
  <si>
    <t>Yesodot Gimmel- Yesodot Gimmel</t>
  </si>
  <si>
    <t>70291</t>
  </si>
  <si>
    <t>Yesodot Senior Co Invest- Yesodot Gimmel</t>
  </si>
  <si>
    <t>7076</t>
  </si>
  <si>
    <t>Greenfield Partners Panorays LP- Greenfield Partners</t>
  </si>
  <si>
    <t>8320</t>
  </si>
  <si>
    <t>DB Sunshine Holdings</t>
  </si>
  <si>
    <t>9703</t>
  </si>
  <si>
    <t>Greenfield Partners Fund III LP</t>
  </si>
  <si>
    <t>9616</t>
  </si>
  <si>
    <t>Vertex II Israel Fund LP- ורטקס ישראל 3 בע"מ</t>
  </si>
  <si>
    <t>600000361</t>
  </si>
  <si>
    <t>s.h. sky l.p- ס. ה. סקיי 11 ש.מ.</t>
  </si>
  <si>
    <t>50492</t>
  </si>
  <si>
    <t>FIMI 6- פימי מזנין(1) קרן הון סיכון</t>
  </si>
  <si>
    <t>5272</t>
  </si>
  <si>
    <t>Evolution Venture Capital Fun I- קרן Evolution</t>
  </si>
  <si>
    <t>50286</t>
  </si>
  <si>
    <t>Green Lantern GL II LP- Green Lantern V</t>
  </si>
  <si>
    <t>8279</t>
  </si>
  <si>
    <t>Green Lantern GLM LP- Green Lantern V</t>
  </si>
  <si>
    <t>8277</t>
  </si>
  <si>
    <t>*MA Movilim Renewable Energies L.P- אנלייט אנרגיה מתחדשת בע"מ</t>
  </si>
  <si>
    <t>5322</t>
  </si>
  <si>
    <t>סה"כ קרנות הון סיכון בחו"ל</t>
  </si>
  <si>
    <t>IInsight Partners XI- Insight Partners (Cayman) XI</t>
  </si>
  <si>
    <t>70461</t>
  </si>
  <si>
    <t>Insight Partners XII LP- Insight Partners (Cayman) XI</t>
  </si>
  <si>
    <t>8315</t>
  </si>
  <si>
    <t>QUMRA OPPORTUNITY FUND I- Qumra Capital fund</t>
  </si>
  <si>
    <t>8282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</si>
  <si>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</si>
  <si>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</si>
  <si>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</si>
  <si>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</si>
  <si>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</si>
  <si>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</si>
  <si>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</si>
  <si>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CHEYNE REL.ES.C.HO.III (A)- Cheyn Capital</t>
  </si>
  <si>
    <t>76748078</t>
  </si>
  <si>
    <t>76748094</t>
  </si>
  <si>
    <t>ION TECH FEEDER FUND- ION TECH FEEDER FUND</t>
  </si>
  <si>
    <t>KYG4939W1188</t>
  </si>
  <si>
    <t>סה"כ קרנות נדל"ן בחו"ל</t>
  </si>
  <si>
    <t>Co Invest Antlia BSREP III BLOKER- BLOKER</t>
  </si>
  <si>
    <t>8298</t>
  </si>
  <si>
    <t>Brookfield real estate partners II- Brookfield global</t>
  </si>
  <si>
    <t>5274</t>
  </si>
  <si>
    <t>Brookfield SREP III- Brookfield global</t>
  </si>
  <si>
    <t>5328</t>
  </si>
  <si>
    <t>Co-Invest Antlia BSREP III- CO-INVESTMENT</t>
  </si>
  <si>
    <t>5344</t>
  </si>
  <si>
    <t>Blackstone R.E. partners VIII.F- Blackstone</t>
  </si>
  <si>
    <t>5264</t>
  </si>
  <si>
    <t>Blackstone Real Estate Partners IX- Blackstone</t>
  </si>
  <si>
    <t>7064</t>
  </si>
  <si>
    <t>WATERTON RESIDENTIAL P V XIII- PGCO 4 CO-MINGLED FUND</t>
  </si>
  <si>
    <t>5334</t>
  </si>
  <si>
    <t>Portfolio EDGE- Portfolio EDGE</t>
  </si>
  <si>
    <t>5343</t>
  </si>
  <si>
    <t>WATERTON EDGE- Portfolio EDGE</t>
  </si>
  <si>
    <t>7341</t>
  </si>
  <si>
    <t>Brack Capital Real Estate llp- איי ג'י איי - אר אי נדל"ן בע"מ</t>
  </si>
  <si>
    <t>29990961</t>
  </si>
  <si>
    <t>Faropoint Industrial Value Fund III LP</t>
  </si>
  <si>
    <t>9488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</si>
  <si>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</si>
  <si>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</si>
  <si>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</si>
  <si>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</si>
  <si>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</si>
  <si>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</si>
  <si>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</si>
  <si>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</si>
  <si>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</si>
  <si>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</si>
  <si>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</si>
  <si>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CO-INVEST L.P</t>
  </si>
  <si>
    <t>9534</t>
  </si>
  <si>
    <t>Klirmark Opportunity Fund IV</t>
  </si>
  <si>
    <t>9536</t>
  </si>
  <si>
    <t>WHLP Kennedy (A) LP- Accelmed Growth Partners L.P</t>
  </si>
  <si>
    <t>9409</t>
  </si>
  <si>
    <t>BCP V Brand Co-Invest LP- BCP V Brand Co-Invest LP</t>
  </si>
  <si>
    <t>70321</t>
  </si>
  <si>
    <t>Brookfield Capital Partners V- Blackstone</t>
  </si>
  <si>
    <t>66481</t>
  </si>
  <si>
    <t>Brookfield HSO Co-Invest L.P - 7016- Blackstone</t>
  </si>
  <si>
    <t>70160</t>
  </si>
  <si>
    <t>BCP V DEXKO CO-INVEST LP- Brookfield global</t>
  </si>
  <si>
    <t>8337</t>
  </si>
  <si>
    <t>Brookfield Capital Partners Fund VI- Brookfield global</t>
  </si>
  <si>
    <t>9236</t>
  </si>
  <si>
    <t>Brookfield coinv JCI- Brookfield global</t>
  </si>
  <si>
    <t>6665</t>
  </si>
  <si>
    <t>BROOKFIELD IV- Brookfield global</t>
  </si>
  <si>
    <t>5266</t>
  </si>
  <si>
    <t>GRAPH TECH BROOKFIELD- Brookfield global</t>
  </si>
  <si>
    <t>5270</t>
  </si>
  <si>
    <t>EC - 1 AUDAX CO INV- EC - AUDAX CO INV</t>
  </si>
  <si>
    <t>6657</t>
  </si>
  <si>
    <t>Kartesia Senior Opportunities- KARTESIA</t>
  </si>
  <si>
    <t>9014</t>
  </si>
  <si>
    <t>PCS IV- PCS</t>
  </si>
  <si>
    <t>70131</t>
  </si>
  <si>
    <t>Oak Hill Advisors - OCREDIT- Surgix ltd</t>
  </si>
  <si>
    <t>9695</t>
  </si>
  <si>
    <t>Copenhagen Energy Transition</t>
  </si>
  <si>
    <t>8413</t>
  </si>
  <si>
    <t>COPENHAGEN INFRASTRUCTURE</t>
  </si>
  <si>
    <t>5315</t>
  </si>
  <si>
    <t>Copenhagen Infrastructure Partners IV F1- Copenhagen Infrastructure Partners</t>
  </si>
  <si>
    <t>8280</t>
  </si>
  <si>
    <t>Proxima Co-Invest L.P- Galaxy Protfolio</t>
  </si>
  <si>
    <t>9377</t>
  </si>
  <si>
    <t>LS POWER FUND IV- Gatewood Capital Opportunity Fund</t>
  </si>
  <si>
    <t>5317</t>
  </si>
  <si>
    <t>InfraRed Infrastructure Fund V- INFRARED</t>
  </si>
  <si>
    <t>5309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</si>
  <si>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</si>
  <si>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</si>
  <si>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</si>
  <si>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</si>
  <si>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</si>
  <si>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</si>
  <si>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</si>
  <si>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</si>
  <si>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CO-INVEST- CO-INVESTMENT</t>
  </si>
  <si>
    <t>8406</t>
  </si>
  <si>
    <t>KKR THOR CO-INVEST LP- CO-INVESTMENT</t>
  </si>
  <si>
    <t>8502</t>
  </si>
  <si>
    <t>Advent International GPE X-B L.P</t>
  </si>
  <si>
    <t>8417</t>
  </si>
  <si>
    <t>AP IX Connect Holdings L.P</t>
  </si>
  <si>
    <t>8842</t>
  </si>
  <si>
    <t>Astorg MidCap</t>
  </si>
  <si>
    <t>8318</t>
  </si>
  <si>
    <t>Core Infrastructure India Fund Pte Ltd</t>
  </si>
  <si>
    <t>5255</t>
  </si>
  <si>
    <t>GIP CAPS II REX Co-Investment Fund L.P</t>
  </si>
  <si>
    <t>93851</t>
  </si>
  <si>
    <t>GIP IV Gutenberg Co-Invest SCsp</t>
  </si>
  <si>
    <t>9246</t>
  </si>
  <si>
    <t>GIP IV Seaway Energy</t>
  </si>
  <si>
    <t>9245</t>
  </si>
  <si>
    <t>ICG SDP V</t>
  </si>
  <si>
    <t>9157</t>
  </si>
  <si>
    <t>Pantheon Global Co-Inv Opportu</t>
  </si>
  <si>
    <t>8330</t>
  </si>
  <si>
    <t>Proofpoint Co-Invest Fund L.P</t>
  </si>
  <si>
    <t>8317</t>
  </si>
  <si>
    <t>Vintage Fund of Funds VII (Access) LP</t>
  </si>
  <si>
    <t>9273</t>
  </si>
  <si>
    <t>EC - 3 AUDAX CO INV- ECV IL OPP I</t>
  </si>
  <si>
    <t>7987</t>
  </si>
  <si>
    <t>EC 6 ADLS co-inv- ECV IL OPP I</t>
  </si>
  <si>
    <t>8313</t>
  </si>
  <si>
    <t>EC4 ADLS  co-inv- ECV IL OPP I</t>
  </si>
  <si>
    <t>7988</t>
  </si>
  <si>
    <t>EC-5- ECV IL OPP I</t>
  </si>
  <si>
    <t>8271</t>
  </si>
  <si>
    <t>ADLSCO FUND3- Accelmed Growth Partners L.P</t>
  </si>
  <si>
    <t>8336</t>
  </si>
  <si>
    <t>ADVENT INTERNATIONAL 8- Advent International</t>
  </si>
  <si>
    <t>5273</t>
  </si>
  <si>
    <t>Advent International GPE IX L.P- Advent International</t>
  </si>
  <si>
    <t>70061</t>
  </si>
  <si>
    <t>APOLLO- Apollo &amp; Lunar Croydon</t>
  </si>
  <si>
    <t>5281</t>
  </si>
  <si>
    <t>Apollo Fund IX -- Apollo &amp; Lunar Croydon</t>
  </si>
  <si>
    <t>5302</t>
  </si>
  <si>
    <t>Arcmont SLF II- Arcmont</t>
  </si>
  <si>
    <t>70451</t>
  </si>
  <si>
    <t>*AUDAX DIRECT LENDING SOLUTIONS- Ares special situation fund IB</t>
  </si>
  <si>
    <t>5339</t>
  </si>
  <si>
    <t>BLUEBAY - SLF1- BLUEBAY ASSET MANAGEMENT</t>
  </si>
  <si>
    <t>5284</t>
  </si>
  <si>
    <t>Girasol Investments S.A- BUYOUT</t>
  </si>
  <si>
    <t>8412</t>
  </si>
  <si>
    <t>cdl 2- cdl</t>
  </si>
  <si>
    <t>5237</t>
  </si>
  <si>
    <t>CRECH V- Cheyn Capital</t>
  </si>
  <si>
    <t>5294</t>
  </si>
  <si>
    <t>cicc growth capital fund- CICC Growth Capital</t>
  </si>
  <si>
    <t>52225</t>
  </si>
  <si>
    <t>Concorde Co Invest L.P- CO-INVESTMENT</t>
  </si>
  <si>
    <t>8278</t>
  </si>
  <si>
    <t>Court Square Capital Lancet Holdings L.P- Court Square</t>
  </si>
  <si>
    <t>8327</t>
  </si>
  <si>
    <t>Court Square IV- Court Square</t>
  </si>
  <si>
    <t>53321</t>
  </si>
  <si>
    <t>CRESCENT- COVA Acquisition Corp</t>
  </si>
  <si>
    <t>5290</t>
  </si>
  <si>
    <t>Crescent Direct Lending III- COVA Acquisition Corp</t>
  </si>
  <si>
    <t>8323</t>
  </si>
  <si>
    <t>CVC Capital partners VIII- CVC Credit Partners</t>
  </si>
  <si>
    <t>7060</t>
  </si>
  <si>
    <t>ISQ Global infrastructure Fund- CVC Credit Partners</t>
  </si>
  <si>
    <t>8296</t>
  </si>
  <si>
    <t>EC - 2 AUDAX CO INV- EC - AUDAX CO INV</t>
  </si>
  <si>
    <t>70091</t>
  </si>
  <si>
    <t>Francisco Partners VI- Francisco</t>
  </si>
  <si>
    <t>7991</t>
  </si>
  <si>
    <t>GIP CAPS II Panther Co-Investment L.P- GIP</t>
  </si>
  <si>
    <t>9229</t>
  </si>
  <si>
    <t>GIP GEMINI FUND CAYMAN FEEDER II LP- GIP Gemini Fund LP</t>
  </si>
  <si>
    <t>70271</t>
  </si>
  <si>
    <t>CAPSII co-inv-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</si>
  <si>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</si>
  <si>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</si>
  <si>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</si>
  <si>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</si>
  <si>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</si>
  <si>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harbourvest A מאוחד- HARBOURVEST</t>
  </si>
  <si>
    <t>70000</t>
  </si>
  <si>
    <t>Migdal HarbourVest Tranche B מאוחד- HarbourVest Adelaide</t>
  </si>
  <si>
    <t>5298</t>
  </si>
  <si>
    <t>Horsley Bridge XII Ventures- Horsley Bridge</t>
  </si>
  <si>
    <t>5295</t>
  </si>
  <si>
    <t>ICGL V- ICG Fund</t>
  </si>
  <si>
    <t>5326</t>
  </si>
  <si>
    <t>Astorg VII Co-Invest ERT- JOY GLOBAL INC</t>
  </si>
  <si>
    <t>70351</t>
  </si>
  <si>
    <t>Astorg VII Co-Invest LGC- JOY GLOBAL INC</t>
  </si>
  <si>
    <t>70401</t>
  </si>
  <si>
    <t>Astorg VII- JOY GLOBAL INC</t>
  </si>
  <si>
    <t>6650</t>
  </si>
  <si>
    <t>Kartesia Credit Opportunities V- KARTESIA</t>
  </si>
  <si>
    <t>70111</t>
  </si>
  <si>
    <t>KARTESIA- KARTESIA</t>
  </si>
  <si>
    <t>5303</t>
  </si>
  <si>
    <t>KARTESIA KASS- KARTESIA</t>
  </si>
  <si>
    <t>6923</t>
  </si>
  <si>
    <t>KARTESIA KSO- KARTESIA</t>
  </si>
  <si>
    <t>6885</t>
  </si>
  <si>
    <t>KCO VI- KARTESIA</t>
  </si>
  <si>
    <t>93841</t>
  </si>
  <si>
    <t>KASS Unlevered - Compartment E- KASS Unlevered</t>
  </si>
  <si>
    <t>8319</t>
  </si>
  <si>
    <t>ISQ Kio Co-Invest Fund L.P- KION Group AG</t>
  </si>
  <si>
    <t>8333</t>
  </si>
  <si>
    <t>Klirmark Opportunity fund II MG- Klirmark Opportunity L.P</t>
  </si>
  <si>
    <t>29992298</t>
  </si>
  <si>
    <t>Tikehau Direct Lending V- LendingClub Corp</t>
  </si>
  <si>
    <t>8312</t>
  </si>
  <si>
    <t>MTDL- MASTEC INC</t>
  </si>
  <si>
    <t>6651</t>
  </si>
  <si>
    <t>Mayberry LP- Mayberry</t>
  </si>
  <si>
    <t>70541</t>
  </si>
  <si>
    <t>MCP V- MCP V</t>
  </si>
  <si>
    <t>7077</t>
  </si>
  <si>
    <t>MERIDIAM 3- MERIDIAM</t>
  </si>
  <si>
    <t>5278</t>
  </si>
  <si>
    <t>Mirasol Co Invest Fund L.P- Mirasol Co Invest Fund L.P</t>
  </si>
  <si>
    <t>8275</t>
  </si>
  <si>
    <t>MORE C-1- MORE GROUP</t>
  </si>
  <si>
    <t>8334</t>
  </si>
  <si>
    <t>Boom Co-invest B LP- Nirvana Holdings I LP</t>
  </si>
  <si>
    <t>8111</t>
  </si>
  <si>
    <t>Pantheon Global Secondary Fund VI- Pantheon Global</t>
  </si>
  <si>
    <t>5331</t>
  </si>
  <si>
    <t>Patria Private Equity Fund VI- Patria Private</t>
  </si>
  <si>
    <t>5320</t>
  </si>
  <si>
    <t>PERMIRA VII L.P.2 SCSP- Permira VI</t>
  </si>
  <si>
    <t>70281</t>
  </si>
  <si>
    <t>Permira VIII - 2 SCSp- Permira VI</t>
  </si>
  <si>
    <t>8416</t>
  </si>
  <si>
    <t>PGCO 4 CO-MINGLED FUND SCSP- PGCO 4 CO-MINGLED FUND</t>
  </si>
  <si>
    <t>5335</t>
  </si>
  <si>
    <t>Project Stream Co-Invest Fund L.P- Project Maraschino</t>
  </si>
  <si>
    <t>8112</t>
  </si>
  <si>
    <t>ICG Real Estate Debt VI- Real Estate Credit Investments Pcc ltd</t>
  </si>
  <si>
    <t>8299</t>
  </si>
  <si>
    <t>RHONE V- RHONE</t>
  </si>
  <si>
    <t>5268</t>
  </si>
  <si>
    <t>SPECTRUM- SPECTRUM DYNAMICS</t>
  </si>
  <si>
    <t>70411</t>
  </si>
  <si>
    <t>Strategic Investors Fund IX L.P- SVB</t>
  </si>
  <si>
    <t>5327</t>
  </si>
  <si>
    <t>Strategic Investors Fund VIII LP- SVB</t>
  </si>
  <si>
    <t>5288</t>
  </si>
  <si>
    <t>TDL IV- TDL IV</t>
  </si>
  <si>
    <t>6646</t>
  </si>
  <si>
    <t>Thoma Bravo Fund XIV-A- THOMA BRAVO</t>
  </si>
  <si>
    <t>80000</t>
  </si>
  <si>
    <t>TOMA BRAVO FUND 8- TOMA BRAVO FUND 8</t>
  </si>
  <si>
    <t>6647</t>
  </si>
  <si>
    <t>TOMA BRAVO- TOMA BRAVO FUND 8</t>
  </si>
  <si>
    <t>5276</t>
  </si>
  <si>
    <t>TPG Asia VII- TPG Partners</t>
  </si>
  <si>
    <t>5337</t>
  </si>
  <si>
    <t>Trilantic capital partners V- trilantic</t>
  </si>
  <si>
    <t>5269</t>
  </si>
  <si>
    <t>Trilantic Europe VI SCSp- trilantic</t>
  </si>
  <si>
    <t>70491</t>
  </si>
  <si>
    <t>Vintage Co-Invest III- venture capital</t>
  </si>
  <si>
    <t>8331</t>
  </si>
  <si>
    <t>Strategic Investors Fund X- Vintage</t>
  </si>
  <si>
    <t>7068</t>
  </si>
  <si>
    <t>Vintage Class B- Vintage</t>
  </si>
  <si>
    <t>70470</t>
  </si>
  <si>
    <t>Vintage Class C- Vintage</t>
  </si>
  <si>
    <t>70751</t>
  </si>
  <si>
    <t>Vintage Fund of Funds IV - Vintage</t>
  </si>
  <si>
    <t>5275</t>
  </si>
  <si>
    <t>Vintage Fund of Funds V ACCESS- Vintage</t>
  </si>
  <si>
    <t>5333</t>
  </si>
  <si>
    <t>Vintage Fund of Funds VI Access- Vintage</t>
  </si>
  <si>
    <t>8322</t>
  </si>
  <si>
    <t>Vintage Migdal Co-inv- Vintage</t>
  </si>
  <si>
    <t>5300</t>
  </si>
  <si>
    <t>Warburg Pincus China II L.P- WARBURG PINCUS</t>
  </si>
  <si>
    <t>6945</t>
  </si>
  <si>
    <t>WARBURG PINCUS- WARBURG PINCUS</t>
  </si>
  <si>
    <t>5286</t>
  </si>
  <si>
    <t>S.C.A.SICAR-EDMOND DE ROTHILD- א. רוטשילד ת ניהול נכסים בע"מ</t>
  </si>
  <si>
    <t>650011001</t>
  </si>
  <si>
    <t>קרן סילברפליט- קרן סילברפליט</t>
  </si>
  <si>
    <t>5267</t>
  </si>
  <si>
    <t>*ACE 4- ACE</t>
  </si>
  <si>
    <t>5238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</si>
  <si>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</si>
  <si>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</si>
  <si>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</si>
  <si>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</si>
  <si>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</si>
  <si>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</si>
  <si>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*APCS- Ares special situation fund IB</t>
  </si>
  <si>
    <t>5291</t>
  </si>
  <si>
    <t>*ARES- Ares special situation fund IB</t>
  </si>
  <si>
    <t>7062</t>
  </si>
  <si>
    <t>Cheyne Real Estate Credit Holdings VII- Cheyne Capital</t>
  </si>
  <si>
    <t>9011</t>
  </si>
  <si>
    <t>WSREDII- WSREDII</t>
  </si>
  <si>
    <t>6658</t>
  </si>
  <si>
    <t>Qumra MS LP Minute Media- Qumra Capital fund</t>
  </si>
  <si>
    <t>8270</t>
  </si>
  <si>
    <t>IFM GIF- IFM GIF</t>
  </si>
  <si>
    <t>53411</t>
  </si>
  <si>
    <t>Audax Direct Lending Solutions</t>
  </si>
  <si>
    <t>8314</t>
  </si>
  <si>
    <t>ICG SDP 4- ICG Senior Debt Partners Fund-ICG</t>
  </si>
  <si>
    <t>70430</t>
  </si>
  <si>
    <t>KASS Unlevered II S.a r.l- KASS Unlevered</t>
  </si>
  <si>
    <t>9015</t>
  </si>
  <si>
    <t>SPECTRUM co-inv - Saavi LP- SPECTRUM DYNAMICS</t>
  </si>
  <si>
    <t>7071</t>
  </si>
  <si>
    <t>Whitehorse IV- Whitehorse Ltd</t>
  </si>
  <si>
    <t>8273</t>
  </si>
  <si>
    <t>AIOF II Woolly Co-Invest Fund L.P</t>
  </si>
  <si>
    <t>9282</t>
  </si>
  <si>
    <t>Ambition HOLDINGS OFFSHORE LP</t>
  </si>
  <si>
    <t>8400</t>
  </si>
  <si>
    <t>CSC TS HOLDINGS L.P</t>
  </si>
  <si>
    <t>9697</t>
  </si>
  <si>
    <t>F2 Select I LP</t>
  </si>
  <si>
    <t>8507</t>
  </si>
  <si>
    <t>Global Infrastructure Partners Core C</t>
  </si>
  <si>
    <t>9495</t>
  </si>
  <si>
    <t>ISF III Overflow Fund L.P</t>
  </si>
  <si>
    <t>9457</t>
  </si>
  <si>
    <t>Monarch MCP VI</t>
  </si>
  <si>
    <t>9667</t>
  </si>
  <si>
    <t>NCA Co-Invest L.P</t>
  </si>
  <si>
    <t>8415</t>
  </si>
  <si>
    <t>ArcLight Fund VII AIV Blocker- ARCLIGHT</t>
  </si>
  <si>
    <t>9619</t>
  </si>
  <si>
    <t>Cheyne Co-Invest 2023-1 SP- Cheyn Capital</t>
  </si>
  <si>
    <t>9730</t>
  </si>
  <si>
    <t>ICG SDP 3- Cheyn Capital</t>
  </si>
  <si>
    <t>5304</t>
  </si>
  <si>
    <t>Fitzgerald Fund US LP- Fitzgerald Fund US LP (OMERS|20-49</t>
  </si>
  <si>
    <t>9600</t>
  </si>
  <si>
    <t>Clayton Dubilier &amp; Rice XI L.P- Group 11 Fund  L.P</t>
  </si>
  <si>
    <t>8329</t>
  </si>
  <si>
    <t>DIRECT LENDING FUND IV SLP- KARTESIA</t>
  </si>
  <si>
    <t>9317</t>
  </si>
  <si>
    <t>KLIRMARK III- Klirmark Opportunity Fund</t>
  </si>
  <si>
    <t>70191</t>
  </si>
  <si>
    <t>Nirvana Holdings I LP- Nirvana Holdings I LP</t>
  </si>
  <si>
    <t>8310</t>
  </si>
  <si>
    <t>ORCC III- ORACLE CORP</t>
  </si>
  <si>
    <t>70851</t>
  </si>
  <si>
    <t>PERMIRA- Permira VI</t>
  </si>
  <si>
    <t>5287</t>
  </si>
  <si>
    <t>PORCUPINE HOLDINGS (OFFSHORE) LP- porcupine holdings</t>
  </si>
  <si>
    <t>8339</t>
  </si>
  <si>
    <t>selene- Sun Apollo India Fund</t>
  </si>
  <si>
    <t>52258</t>
  </si>
  <si>
    <t>Thor Investment Trust 1- Threadneedle Investment funds</t>
  </si>
  <si>
    <t>9618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</si>
  <si>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</si>
  <si>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</si>
  <si>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</si>
  <si>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</si>
  <si>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</si>
  <si>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</si>
  <si>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DIF VII</t>
  </si>
  <si>
    <t>9649</t>
  </si>
  <si>
    <t>DIF VII CO-INVEST PROJECT 1 C.V</t>
  </si>
  <si>
    <t>9648</t>
  </si>
  <si>
    <t>Greenfield Partners FloLIVE Co invest</t>
  </si>
  <si>
    <t>9721</t>
  </si>
  <si>
    <t>Astorg VIII- JOY GLOBAL INC</t>
  </si>
  <si>
    <t>9391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</si>
  <si>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</si>
  <si>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</si>
  <si>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</si>
  <si>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</si>
  <si>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</si>
  <si>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אופציה על מניה לא סחירה Agritask- Agritask Ltd</t>
  </si>
  <si>
    <t>9122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</si>
  <si>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</si>
  <si>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</si>
  <si>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</si>
  <si>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</si>
  <si>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</si>
  <si>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</si>
  <si>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</si>
  <si>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</si>
  <si>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</si>
  <si>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</si>
  <si>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</si>
  <si>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לא</t>
  </si>
  <si>
    <t>AA+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</si>
  <si>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</si>
  <si>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</si>
  <si>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</si>
  <si>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</si>
  <si>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AA</t>
  </si>
  <si>
    <t>AA-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</si>
  <si>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</si>
  <si>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</si>
  <si>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</si>
  <si>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</si>
  <si>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</si>
  <si>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</si>
  <si>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</si>
  <si>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Fitch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</si>
  <si>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</si>
  <si>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</si>
  <si>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</si>
  <si>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</si>
  <si>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</si>
  <si>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</si>
  <si>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אחד העם 56, תל אביב</t>
  </si>
  <si>
    <t>חייבים בגין עסקה עתידית SPAC-B</t>
  </si>
  <si>
    <t>8397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</si>
  <si>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</si>
  <si>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</si>
  <si>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</si>
  <si>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</si>
  <si>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</si>
  <si>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</si>
  <si>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</si>
  <si>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</si>
  <si>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</si>
  <si>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</si>
  <si>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</si>
  <si>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</si>
  <si>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</si>
  <si>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</si>
  <si>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</si>
  <si>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</si>
  <si>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</si>
  <si>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</si>
  <si>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</si>
  <si>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</si>
  <si>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</si>
  <si>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</si>
  <si>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</si>
  <si>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</si>
  <si>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קליטת לא סחיר</t>
  </si>
  <si>
    <t>366310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</si>
  <si>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</si>
  <si>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</si>
  <si>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</si>
  <si>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</si>
  <si>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</si>
  <si>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</si>
  <si>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Tower Vision חייבים</t>
  </si>
  <si>
    <t>9794</t>
  </si>
  <si>
    <t>חייבים שכד נדלן מניב מתחם 1000</t>
  </si>
  <si>
    <t>299918780</t>
  </si>
  <si>
    <t>זכאים עסקת תענך</t>
  </si>
  <si>
    <t>9724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</si>
  <si>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</si>
  <si>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</si>
  <si>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</si>
  <si>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</si>
  <si>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</si>
  <si>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השתלמות מסלול כללי</t>
  </si>
  <si>
    <t>Israel Infrastructure Fund I</t>
  </si>
  <si>
    <t>Viola Growth II, L.P</t>
  </si>
  <si>
    <t>Noy 2 Infrastructure And Energy Investments L.P</t>
  </si>
  <si>
    <t>Tene Investment In Qnergy</t>
  </si>
  <si>
    <t>Reality Real Estate Investment Fund III</t>
  </si>
  <si>
    <t>Accelmed Growth Partners</t>
  </si>
  <si>
    <t>Fimi Israel Opportunity 6</t>
  </si>
  <si>
    <t>Orbimed Israel Partners II</t>
  </si>
  <si>
    <t>Noy Negev Energy L.P</t>
  </si>
  <si>
    <t>Fimi Israel Opportunity II</t>
  </si>
  <si>
    <t>S.H. SKY 3 L.P</t>
  </si>
  <si>
    <t>Tene Growth Capital IV</t>
  </si>
  <si>
    <t>M.A Movilim Renewable Energies, Limited Partnership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</si>
  <si>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</si>
  <si>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</si>
  <si>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</si>
  <si>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</si>
  <si>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</si>
  <si>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</si>
  <si>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</si>
  <si>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</si>
  <si>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</si>
  <si>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</si>
  <si>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</si>
  <si>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</si>
  <si>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</si>
  <si>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</si>
  <si>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</si>
  <si>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</si>
  <si>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</si>
  <si>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</si>
  <si>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</si>
  <si>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</si>
  <si>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</si>
  <si>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</si>
  <si>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Kedma Capital Partners IV LP</t>
  </si>
  <si>
    <t>ANATOMY I</t>
  </si>
  <si>
    <t>REALITY REAL ESTATE INVESTMENT FUND 5</t>
  </si>
  <si>
    <t>ANATOMY 2</t>
  </si>
  <si>
    <t>JTLV III</t>
  </si>
  <si>
    <t>Core Infrastructure India Fund PTE. Ltd</t>
  </si>
  <si>
    <t>Klirmark Opportunity II</t>
  </si>
  <si>
    <t>Ares Special Situations Fund IV</t>
  </si>
  <si>
    <t>Blackstone Real Estate Partners VIII</t>
  </si>
  <si>
    <t>Brookfield Capital Partners IV</t>
  </si>
  <si>
    <t>Silverfleet Capital Partners II L.P</t>
  </si>
  <si>
    <t>Rhone Partners V</t>
  </si>
  <si>
    <t>Trilantic Capital Partners V (Europe) L.P</t>
  </si>
  <si>
    <t>GrafTech Co-Investment</t>
  </si>
  <si>
    <t>Brookfield Strategic Real Estate Partners II</t>
  </si>
  <si>
    <t>Vintage Funds of Funds IV Migdal</t>
  </si>
  <si>
    <t>Thoma Bravo Fund XII</t>
  </si>
  <si>
    <t>Meridiam Infrastructure Europe III</t>
  </si>
  <si>
    <t>Apollo Natural Resources Partners II LP</t>
  </si>
  <si>
    <t>Bluebay Senior Loan Fund I</t>
  </si>
  <si>
    <t>Strategic Investors Fund VIII</t>
  </si>
  <si>
    <t>Crescent Mezzanine VII</t>
  </si>
  <si>
    <t>Permira Credit Solutions III</t>
  </si>
  <si>
    <t>Ares Private Credit Solutions</t>
  </si>
  <si>
    <t>Horsley Bridge XII Ventures</t>
  </si>
  <si>
    <t>Waterton Residential Property Venture XIII</t>
  </si>
  <si>
    <t>Vintage Migdal Co-investment I, L.P</t>
  </si>
  <si>
    <t>Apollo Investment Fund IX</t>
  </si>
  <si>
    <t>Kartesia Credit Opportunities IV</t>
  </si>
  <si>
    <t>ICG Senior Debt Partners III</t>
  </si>
  <si>
    <t>Infrared Infrastructure Fund V</t>
  </si>
  <si>
    <t>Copenhagen Infrastructure III</t>
  </si>
  <si>
    <t>Migdal-HarbourVest 2016 Fund L.P</t>
  </si>
  <si>
    <t>LS Power Fund IV</t>
  </si>
  <si>
    <t>Migdal-HarbourVest 2016 Fund L.P. (Tranche B)</t>
  </si>
  <si>
    <t>Patria Private Equity Fund VI, L.P</t>
  </si>
  <si>
    <t>ICG Longbow V</t>
  </si>
  <si>
    <t>Crescent Direct Lending II</t>
  </si>
  <si>
    <t>Ares Capital Europe IV</t>
  </si>
  <si>
    <t>Strategic Investors Fund IX</t>
  </si>
  <si>
    <t>Brookfield Strategic Real Estate Partners III</t>
  </si>
  <si>
    <t>Pantheon Global Secondary Fund VI</t>
  </si>
  <si>
    <t>Court Square Capital Partners IV</t>
  </si>
  <si>
    <t>Vintage Investment Partners Fund of Funds V (Access), L.P</t>
  </si>
  <si>
    <t>Pantheon Global Co-Investment Opportunities IV</t>
  </si>
  <si>
    <t>TPG Asia VII, L.P</t>
  </si>
  <si>
    <t>Waterton Residential Property Venture XIII Edge Co-Invest L.P</t>
  </si>
  <si>
    <t>BSREP III Forest City Co-Invest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</si>
  <si>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</si>
  <si>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</si>
  <si>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</si>
  <si>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</si>
  <si>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</si>
  <si>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</si>
  <si>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EC 1 ADLS co-inv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</si>
  <si>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</si>
  <si>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</si>
  <si>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</si>
  <si>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</si>
  <si>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</si>
  <si>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</si>
  <si>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</si>
  <si>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</si>
  <si>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</si>
  <si>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</si>
  <si>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</si>
  <si>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</si>
  <si>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</si>
  <si>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GIP Gemini Fund</t>
  </si>
  <si>
    <t>Permira VII</t>
  </si>
  <si>
    <t>BCP V Brand Co-Invest LP</t>
  </si>
  <si>
    <t>Astorg VII Co-Invest ERT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</si>
  <si>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</si>
  <si>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</si>
  <si>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</si>
  <si>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</si>
  <si>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</si>
  <si>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</si>
  <si>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</si>
  <si>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</si>
  <si>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</si>
  <si>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</si>
  <si>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</si>
  <si>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</si>
  <si>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GIP Spectrum Saavi Fund</t>
  </si>
  <si>
    <t>Monarch Capital Partners V</t>
  </si>
  <si>
    <t>Ares Private Credit Solutions II</t>
  </si>
  <si>
    <t>EC 3 ADLS co-inv</t>
  </si>
  <si>
    <t>EC 4 ADLS co-inv</t>
  </si>
  <si>
    <t>Francisco Partners VI</t>
  </si>
  <si>
    <t>EIP Renewables invest SCS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</si>
  <si>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</si>
  <si>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</si>
  <si>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</si>
  <si>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</si>
  <si>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</si>
  <si>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</si>
  <si>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</si>
  <si>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</si>
  <si>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</si>
  <si>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</si>
  <si>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</si>
  <si>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</si>
  <si>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</si>
  <si>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</si>
  <si>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</si>
  <si>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</si>
  <si>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</si>
  <si>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</si>
  <si>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</si>
  <si>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</si>
  <si>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</si>
  <si>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</si>
  <si>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</si>
  <si>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</si>
  <si>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</si>
  <si>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</si>
  <si>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</si>
  <si>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</si>
  <si>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</si>
  <si>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</si>
  <si>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</si>
  <si>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</si>
  <si>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</si>
  <si>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</si>
  <si>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</si>
  <si>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</si>
  <si>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</si>
  <si>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</si>
  <si>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</si>
  <si>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</si>
  <si>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</si>
  <si>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</si>
  <si>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</si>
  <si>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</si>
  <si>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</si>
  <si>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</si>
  <si>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</si>
  <si>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</si>
  <si>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</si>
  <si>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ArcLight Fund VII AIV L.P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</si>
  <si>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</si>
  <si>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</si>
  <si>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</si>
  <si>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</si>
  <si>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</si>
  <si>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</si>
  <si>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Thor Investment Trust 1</t>
  </si>
  <si>
    <t>Oak Hill Advisors - OCREDIT</t>
  </si>
  <si>
    <t>Greenfield Partners FloLIVE Co-Investment</t>
  </si>
  <si>
    <t>LCN European Fund IV SLP</t>
  </si>
  <si>
    <t>ELECTRA AMERICA MULTIFAMILY III</t>
  </si>
  <si>
    <t>נדלן מקרקעין להשכרה - סטריט מול רמת ישי</t>
  </si>
  <si>
    <t>נדלן ויוה חדרה</t>
  </si>
  <si>
    <t>השכרה</t>
  </si>
  <si>
    <t>חדרה, צומת תרנ"א-יצחק רבין, אחד העם</t>
  </si>
  <si>
    <t>נדלן אחד העם 56 ת"א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</si>
  <si>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</si>
  <si>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</si>
  <si>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</si>
  <si>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</si>
  <si>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</si>
  <si>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</si>
  <si>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</si>
  <si>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</si>
  <si>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</si>
  <si>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</si>
  <si>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</si>
  <si>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</si>
  <si>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</si>
  <si>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</si>
  <si>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</si>
  <si>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</si>
  <si>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</si>
  <si>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הלוואות לעמיתים</t>
  </si>
  <si>
    <t>בנק דיסקונט לישראל בע"מ</t>
  </si>
  <si>
    <t>מעלות S&amp;P</t>
  </si>
  <si>
    <t>130018- 11- בנק דיסקונט</t>
  </si>
  <si>
    <t>בנק הפועלים בע"מ</t>
  </si>
  <si>
    <t>80031- 12- בנק הפועלים</t>
  </si>
  <si>
    <t>בנק לאומי לישראל בע"מ</t>
  </si>
  <si>
    <t>20003- 10- בנק לאומי</t>
  </si>
  <si>
    <t>130018- 10- בנק לאומי</t>
  </si>
  <si>
    <t>20001- 10- בנק לאומי</t>
  </si>
  <si>
    <t>100006- 10- בנק לאומי</t>
  </si>
  <si>
    <t>80031- 10- בנק לאומי</t>
  </si>
  <si>
    <t>280028- 10- בנק לאומי</t>
  </si>
  <si>
    <t>200005- 10- בנק לאומי</t>
  </si>
  <si>
    <t>70002- 10- בנק לאומי</t>
  </si>
  <si>
    <t>30005- 10- בנק לאומי</t>
  </si>
  <si>
    <t>200040- 10- לאומי</t>
  </si>
  <si>
    <t>בנק מזרחי טפחות בע"מ</t>
  </si>
  <si>
    <t>20003- 20- בנק מזרחי</t>
  </si>
  <si>
    <t>20001- 20- בנק מזרחי</t>
  </si>
  <si>
    <t>100006- 20- בנק מזרחי</t>
  </si>
  <si>
    <t>70002- 20- בנק מזרחי</t>
  </si>
  <si>
    <t>80031- 20- בנק מזרחי</t>
  </si>
  <si>
    <t>130018- 20- בנק מזרחי</t>
  </si>
  <si>
    <t>200005- 20- בנק מזרחי</t>
  </si>
  <si>
    <t>JP MORGAN</t>
  </si>
  <si>
    <t>20003- 85- JP MORGAN</t>
  </si>
  <si>
    <t>20001- 85- JP MORGAN</t>
  </si>
  <si>
    <t>80031- 85- JP MORGAN</t>
  </si>
  <si>
    <t>יובנק בע"מ</t>
  </si>
  <si>
    <t>1111111111- 20- בנק מזרחי</t>
  </si>
  <si>
    <t>1111111111- 10- בנק לאומי</t>
  </si>
  <si>
    <t>ל.ר.</t>
  </si>
  <si>
    <t>Dbrs</t>
  </si>
  <si>
    <t>WBD 4.279 03/15/32</t>
  </si>
  <si>
    <t>סה"כ חוזים עתידיים בישראל</t>
  </si>
  <si>
    <t>הפניקס</t>
  </si>
  <si>
    <t>10000632</t>
  </si>
  <si>
    <t>פועלים</t>
  </si>
  <si>
    <t>10000643</t>
  </si>
  <si>
    <t>או פי סי אנרגיה</t>
  </si>
  <si>
    <t>10000668</t>
  </si>
  <si>
    <t>בזק</t>
  </si>
  <si>
    <t>10000669</t>
  </si>
  <si>
    <t>10000677</t>
  </si>
  <si>
    <t>ישראכרט</t>
  </si>
  <si>
    <t>10000676</t>
  </si>
  <si>
    <t>10000667</t>
  </si>
  <si>
    <t>לאומי</t>
  </si>
  <si>
    <t>10000757</t>
  </si>
  <si>
    <t>10000721</t>
  </si>
  <si>
    <t>+ILS/-USD 3.31 11-10-23 (11) -437</t>
  </si>
  <si>
    <t>10003349</t>
  </si>
  <si>
    <t>10007796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</si>
  <si>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</si>
  <si>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</si>
  <si>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</si>
  <si>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</si>
  <si>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</si>
  <si>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</si>
  <si>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</si>
  <si>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</si>
  <si>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10007793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</si>
  <si>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</si>
  <si>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</si>
  <si>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</si>
  <si>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</si>
  <si>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</si>
  <si>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</si>
  <si>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</si>
  <si>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</si>
  <si>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 12-10-23 (12) -438</t>
  </si>
  <si>
    <t>10007798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</si>
  <si>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</si>
  <si>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</si>
  <si>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</si>
  <si>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</si>
  <si>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</si>
  <si>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</si>
  <si>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 17-10-23 (12) -431</t>
  </si>
  <si>
    <t>10007809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</si>
  <si>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</si>
  <si>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</si>
  <si>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</si>
  <si>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</si>
  <si>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</si>
  <si>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</si>
  <si>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</si>
  <si>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</si>
  <si>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</si>
  <si>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</si>
  <si>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</si>
  <si>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</si>
  <si>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</si>
  <si>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</si>
  <si>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</si>
  <si>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</si>
  <si>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</si>
  <si>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</si>
  <si>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10007811</t>
  </si>
  <si>
    <t>+ILS/-USD 3.4 23-10-23 (12) -457</t>
  </si>
  <si>
    <t>10003403</t>
  </si>
  <si>
    <t>+ILS/-USD 3.42 25-10-23 (12) -450</t>
  </si>
  <si>
    <t>10007816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</si>
  <si>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</si>
  <si>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</si>
  <si>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</si>
  <si>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</si>
  <si>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</si>
  <si>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</si>
  <si>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</si>
  <si>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</si>
  <si>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</si>
  <si>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</si>
  <si>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</si>
  <si>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</si>
  <si>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</si>
  <si>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10007814</t>
  </si>
  <si>
    <t>+ILS/-USD 3.43 16-10-23 (10) -463</t>
  </si>
  <si>
    <t>10003370</t>
  </si>
  <si>
    <t>+ILS/-USD 3.43 16-10-23 (12) -463</t>
  </si>
  <si>
    <t>10007800</t>
  </si>
  <si>
    <t>10003374</t>
  </si>
  <si>
    <t>+ILS/-USD 3.43 17-10-23 (12) -467</t>
  </si>
  <si>
    <t>10007803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</si>
  <si>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</si>
  <si>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</si>
  <si>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</si>
  <si>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</si>
  <si>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</si>
  <si>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</si>
  <si>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</si>
  <si>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</si>
  <si>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</si>
  <si>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3.475 30-10-23 (11) -450</t>
  </si>
  <si>
    <t>10007833</t>
  </si>
  <si>
    <t>+ILS/-USD 3.478 30-10-23 (10) -430</t>
  </si>
  <si>
    <t>10007835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</si>
  <si>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</si>
  <si>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</si>
  <si>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</si>
  <si>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</si>
  <si>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</si>
  <si>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</si>
  <si>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</si>
  <si>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</si>
  <si>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</si>
  <si>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</si>
  <si>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</si>
  <si>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10007838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</si>
  <si>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</si>
  <si>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</si>
  <si>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</si>
  <si>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</si>
  <si>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</si>
  <si>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</si>
  <si>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3.515 02-11-23 (12) -448</t>
  </si>
  <si>
    <t>10007840</t>
  </si>
  <si>
    <t>+ILS/-USD 3.517 16-11-23 (20) -393</t>
  </si>
  <si>
    <t>10003599</t>
  </si>
  <si>
    <t>10000711</t>
  </si>
  <si>
    <t>+ILS/-USD 3.52 16-11-23 (12) -390</t>
  </si>
  <si>
    <t>10007874</t>
  </si>
  <si>
    <t>10003597</t>
  </si>
  <si>
    <t>+ILS/-USD 3.521 16-11-23 (11) -381</t>
  </si>
  <si>
    <t>10007872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</si>
  <si>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</si>
  <si>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</si>
  <si>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</si>
  <si>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</si>
  <si>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</si>
  <si>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</si>
  <si>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</si>
  <si>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</si>
  <si>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</si>
  <si>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</si>
  <si>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</si>
  <si>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</si>
  <si>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</si>
  <si>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3.552 15-11-23 (11) -460</t>
  </si>
  <si>
    <t>10007849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</si>
  <si>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</si>
  <si>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</si>
  <si>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</si>
  <si>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</si>
  <si>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</si>
  <si>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</si>
  <si>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</si>
  <si>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</si>
  <si>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</si>
  <si>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</si>
  <si>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</si>
  <si>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</si>
  <si>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</si>
  <si>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</si>
  <si>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</si>
  <si>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</si>
  <si>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</si>
  <si>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</si>
  <si>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</si>
  <si>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3.5719 14-12-23 (11) -461</t>
  </si>
  <si>
    <t>10007852</t>
  </si>
  <si>
    <t>+ILS/-USD 3.572 14-12-23 (10) -460</t>
  </si>
  <si>
    <t>10003564</t>
  </si>
  <si>
    <t>+ILS/-USD 3.5759 14-11-23 (11) -441</t>
  </si>
  <si>
    <t>10000883</t>
  </si>
  <si>
    <t>+ILS/-USD 3.578 06-11-23 (10) -450</t>
  </si>
  <si>
    <t>10007856</t>
  </si>
  <si>
    <t>+ILS/-USD 3.58 10-10-23 (20) -365</t>
  </si>
  <si>
    <t>10000885</t>
  </si>
  <si>
    <t>+ILS/-USD 3.5882 14-12-23 (11) -458</t>
  </si>
  <si>
    <t>10003568</t>
  </si>
  <si>
    <t>10000703</t>
  </si>
  <si>
    <t>+ILS/-USD 3.595 26-10-23 (11) -420</t>
  </si>
  <si>
    <t>10007847</t>
  </si>
  <si>
    <t>10000875</t>
  </si>
  <si>
    <t>10000693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</si>
  <si>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</si>
  <si>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</si>
  <si>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</si>
  <si>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</si>
  <si>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</si>
  <si>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</si>
  <si>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</si>
  <si>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</si>
  <si>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</si>
  <si>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</si>
  <si>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</si>
  <si>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</si>
  <si>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</si>
  <si>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</si>
  <si>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</si>
  <si>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</si>
  <si>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</si>
  <si>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</si>
  <si>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</si>
  <si>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</si>
  <si>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</si>
  <si>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</si>
  <si>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</si>
  <si>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</si>
  <si>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</si>
  <si>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</si>
  <si>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</si>
  <si>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</si>
  <si>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</si>
  <si>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</si>
  <si>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</si>
  <si>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</si>
  <si>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</si>
  <si>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</si>
  <si>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</si>
  <si>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</si>
  <si>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3.6175 30-10-23 (10) -380</t>
  </si>
  <si>
    <t>10007869</t>
  </si>
  <si>
    <t>+ILS/-USD 3.625 07-11-23 (12) -463</t>
  </si>
  <si>
    <t>10003506</t>
  </si>
  <si>
    <t>+ILS/-USD 3.637 15-11-23 (12) -433</t>
  </si>
  <si>
    <t>10003579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</si>
  <si>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</si>
  <si>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</si>
  <si>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</si>
  <si>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</si>
  <si>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</si>
  <si>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10007952</t>
  </si>
  <si>
    <t>10000249</t>
  </si>
  <si>
    <t>10000748</t>
  </si>
  <si>
    <t>+ILS/-USD 3.555 22-11-23 (11) -400</t>
  </si>
  <si>
    <t>10007878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</si>
  <si>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</si>
  <si>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</si>
  <si>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</si>
  <si>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</si>
  <si>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</si>
  <si>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</si>
  <si>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</si>
  <si>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10007956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</si>
  <si>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</si>
  <si>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</si>
  <si>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</si>
  <si>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</si>
  <si>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</si>
  <si>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</si>
  <si>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</si>
  <si>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</si>
  <si>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3.5625 30-10-23 (11) -355</t>
  </si>
  <si>
    <t>10007879</t>
  </si>
  <si>
    <t>+ILS/-USD 3.582 17-10-23 (11) -174</t>
  </si>
  <si>
    <t>10000756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</si>
  <si>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</si>
  <si>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</si>
  <si>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</si>
  <si>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</si>
  <si>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</si>
  <si>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</si>
  <si>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</si>
  <si>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</si>
  <si>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</si>
  <si>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</si>
  <si>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</si>
  <si>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</si>
  <si>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</si>
  <si>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</si>
  <si>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</si>
  <si>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</si>
  <si>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</si>
  <si>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3.612 30-10-23 (10) -190</t>
  </si>
  <si>
    <t>10001243</t>
  </si>
  <si>
    <t>10001029</t>
  </si>
  <si>
    <t>10001547</t>
  </si>
  <si>
    <t>+ILS/-USD 3.6122 15-11-23 (11) -348</t>
  </si>
  <si>
    <t>10003648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</si>
  <si>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</si>
  <si>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</si>
  <si>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</si>
  <si>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</si>
  <si>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</si>
  <si>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</si>
  <si>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</si>
  <si>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</si>
  <si>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</si>
  <si>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</si>
  <si>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10007907</t>
  </si>
  <si>
    <t>10000936</t>
  </si>
  <si>
    <t>+ILS/-USD 3.62 05-12-23 (12) -370</t>
  </si>
  <si>
    <t>10007909</t>
  </si>
  <si>
    <t>10000938</t>
  </si>
  <si>
    <t>+ILS/-USD 3.62 29-11-23 (12) -370</t>
  </si>
  <si>
    <t>10007893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</si>
  <si>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</si>
  <si>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</si>
  <si>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</si>
  <si>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</si>
  <si>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</si>
  <si>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</si>
  <si>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</si>
  <si>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</si>
  <si>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</si>
  <si>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</si>
  <si>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</si>
  <si>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3.6222 30-10-23 (10) -343</t>
  </si>
  <si>
    <t>10007887</t>
  </si>
  <si>
    <t>+ILS/-USD 3.628 30-10-23 (10) -320</t>
  </si>
  <si>
    <t>10001021</t>
  </si>
  <si>
    <t>10001236</t>
  </si>
  <si>
    <t>10001533</t>
  </si>
  <si>
    <t>+ILS/-USD 3.6285 30-10-23 (10) -275</t>
  </si>
  <si>
    <t>10007915</t>
  </si>
  <si>
    <t>+ILS/-USD 3.63 30-11-23 (11) -327</t>
  </si>
  <si>
    <t>10007917</t>
  </si>
  <si>
    <t>10003706</t>
  </si>
  <si>
    <t>+ILS/-USD 3.63 30-11-23 (12) -328</t>
  </si>
  <si>
    <t>10003708</t>
  </si>
  <si>
    <t>+ILS/-USD 3.63 30-11-23 (20) -327</t>
  </si>
  <si>
    <t>10000948</t>
  </si>
  <si>
    <t>+ILS/-USD 3.6306 06-12-23 (10) -319</t>
  </si>
  <si>
    <t>10007921</t>
  </si>
  <si>
    <t>+ILS/-USD 3.6317 30-11-23 (10) -327</t>
  </si>
  <si>
    <t>10003704</t>
  </si>
  <si>
    <t>+ILS/-USD 3.632 30-10-23 (10) -270</t>
  </si>
  <si>
    <t>10007926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</si>
  <si>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</si>
  <si>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</si>
  <si>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</si>
  <si>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</si>
  <si>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</si>
  <si>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</si>
  <si>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3.663 07-12-23 (10) -271</t>
  </si>
  <si>
    <t>10000983</t>
  </si>
  <si>
    <t>+ILS/-USD 3.6993 30-10-23 (10) -272</t>
  </si>
  <si>
    <t>10001543</t>
  </si>
  <si>
    <t>10007938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</si>
  <si>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</si>
  <si>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</si>
  <si>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</si>
  <si>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</si>
  <si>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</si>
  <si>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</si>
  <si>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</si>
  <si>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</si>
  <si>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</si>
  <si>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</si>
  <si>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</si>
  <si>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</si>
  <si>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</si>
  <si>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</si>
  <si>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</si>
  <si>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</si>
  <si>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</si>
  <si>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</si>
  <si>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</si>
  <si>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</si>
  <si>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</si>
  <si>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</si>
  <si>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</si>
  <si>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</si>
  <si>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</si>
  <si>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</si>
  <si>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</si>
  <si>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</si>
  <si>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</si>
  <si>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</si>
  <si>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</si>
  <si>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</si>
  <si>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</si>
  <si>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</si>
  <si>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3.6089 30-10-23 (10) -296</t>
  </si>
  <si>
    <t>10001534</t>
  </si>
  <si>
    <t>10001237</t>
  </si>
  <si>
    <t>+USD/-ILS 3.6092 27-11-23 (11) -338</t>
  </si>
  <si>
    <t>10003687</t>
  </si>
  <si>
    <t>+USD/-ILS 3.61 30-10-23 (10) -275</t>
  </si>
  <si>
    <t>10007905</t>
  </si>
  <si>
    <t>+USD/-ILS 3.6337 06-12-23 (10) -308</t>
  </si>
  <si>
    <t>10007948</t>
  </si>
  <si>
    <t>+USD/-ILS 3.643 11-10-23 (20) -145</t>
  </si>
  <si>
    <t>10000120</t>
  </si>
  <si>
    <t>+USD/-ILS 3.6795 30-10-23 (11) -260</t>
  </si>
  <si>
    <t>10007943</t>
  </si>
  <si>
    <t>+USD/-ILS 3.713 24-10-23 (10) -242</t>
  </si>
  <si>
    <t>10000968</t>
  </si>
  <si>
    <t>+ILS/-USD 3.56 22-01-24 (11) -320</t>
  </si>
  <si>
    <t>10001003</t>
  </si>
  <si>
    <t>10003961</t>
  </si>
  <si>
    <t>+ILS/-USD 3.563 22-01-24 (20) -320</t>
  </si>
  <si>
    <t>10001005</t>
  </si>
  <si>
    <t>+ILS/-USD 3.564 22-01-24 (10) -320</t>
  </si>
  <si>
    <t>10003959</t>
  </si>
  <si>
    <t>+ILS/-USD 3.572 20-11-23 (11) -187</t>
  </si>
  <si>
    <t>10000781</t>
  </si>
  <si>
    <t>+ILS/-USD 3.6112 06-12-23 (10) -238</t>
  </si>
  <si>
    <t>10007983</t>
  </si>
  <si>
    <t>+ILS/-USD 3.6527 25-01-24 (12) -333</t>
  </si>
  <si>
    <t>10003972</t>
  </si>
  <si>
    <t>+ILS/-USD 3.6654 23-01-24 (12) -346</t>
  </si>
  <si>
    <t>10000788</t>
  </si>
  <si>
    <t>+ILS/-USD 3.67 22-01-24 (11) -340</t>
  </si>
  <si>
    <t>10008006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</si>
  <si>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</si>
  <si>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</si>
  <si>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</si>
  <si>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</si>
  <si>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</si>
  <si>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</si>
  <si>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</si>
  <si>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</si>
  <si>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</si>
  <si>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</si>
  <si>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3.683 14-12-23 (10) -265</t>
  </si>
  <si>
    <t>10008000</t>
  </si>
  <si>
    <t>+ILS/-USD 3.6842 06-12-23 (11) -258</t>
  </si>
  <si>
    <t>10007970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</si>
  <si>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</si>
  <si>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</si>
  <si>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</si>
  <si>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</si>
  <si>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</si>
  <si>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</si>
  <si>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10007969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</si>
  <si>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</si>
  <si>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</si>
  <si>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</si>
  <si>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</si>
  <si>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</si>
  <si>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</si>
  <si>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</si>
  <si>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</si>
  <si>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</si>
  <si>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</si>
  <si>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</si>
  <si>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</si>
  <si>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</si>
  <si>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</si>
  <si>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</si>
  <si>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</si>
  <si>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</si>
  <si>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</si>
  <si>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10008026</t>
  </si>
  <si>
    <t>10004046</t>
  </si>
  <si>
    <t>+ILS/-USD 3.7656 21-02-24 (12) -324</t>
  </si>
  <si>
    <t>10008028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</si>
  <si>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</si>
  <si>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</si>
  <si>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</si>
  <si>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</si>
  <si>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</si>
  <si>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</si>
  <si>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</si>
  <si>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</si>
  <si>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</si>
  <si>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</si>
  <si>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</si>
  <si>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</si>
  <si>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</si>
  <si>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</si>
  <si>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10008039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</si>
  <si>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</si>
  <si>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</si>
  <si>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</si>
  <si>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</si>
  <si>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</si>
  <si>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</si>
  <si>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</si>
  <si>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</si>
  <si>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</si>
  <si>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</si>
  <si>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</si>
  <si>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</si>
  <si>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</si>
  <si>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</si>
  <si>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10008050</t>
  </si>
  <si>
    <t>10004105</t>
  </si>
  <si>
    <t>+ILS/-USD 3.777 12-03-24 (20) -330</t>
  </si>
  <si>
    <t>10004112</t>
  </si>
  <si>
    <t>+ILS/-USD 3.78 06-03-24 (10) -331</t>
  </si>
  <si>
    <t>10008048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</si>
  <si>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</si>
  <si>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</si>
  <si>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</si>
  <si>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</si>
  <si>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</si>
  <si>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</si>
  <si>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</si>
  <si>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 12-03-24 (12) -327</t>
  </si>
  <si>
    <t>10008053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</si>
  <si>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</si>
  <si>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</si>
  <si>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</si>
  <si>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</si>
  <si>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</si>
  <si>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</si>
  <si>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</si>
  <si>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10008042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</si>
  <si>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</si>
  <si>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</si>
  <si>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</si>
  <si>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</si>
  <si>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</si>
  <si>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</si>
  <si>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</si>
  <si>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</si>
  <si>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</si>
  <si>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</si>
  <si>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</si>
  <si>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</si>
  <si>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</si>
  <si>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</si>
  <si>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</si>
  <si>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</si>
  <si>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10008055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</si>
  <si>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</si>
  <si>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</si>
  <si>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</si>
  <si>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</si>
  <si>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</si>
  <si>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</si>
  <si>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</si>
  <si>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</si>
  <si>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</si>
  <si>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</si>
  <si>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</si>
  <si>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</si>
  <si>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</si>
  <si>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</si>
  <si>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</si>
  <si>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</si>
  <si>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</si>
  <si>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</si>
  <si>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</si>
  <si>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10008046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</si>
  <si>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</si>
  <si>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</si>
  <si>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</si>
  <si>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</si>
  <si>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</si>
  <si>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</si>
  <si>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10008035</t>
  </si>
  <si>
    <t>+ILS/-USD 3.818 22-02-24 (20) -305</t>
  </si>
  <si>
    <t>10004126</t>
  </si>
  <si>
    <t>+ILS/-USD 3.834 14-12-23 (10) -160</t>
  </si>
  <si>
    <t>10008033</t>
  </si>
  <si>
    <t>+USD/-ILS 3.5511 07-12-23 (11) -219</t>
  </si>
  <si>
    <t>10003933</t>
  </si>
  <si>
    <t>+USD/-ILS 3.5625 30-11-23 (10) -195</t>
  </si>
  <si>
    <t>10000264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</si>
  <si>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</si>
  <si>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</si>
  <si>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</si>
  <si>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</si>
  <si>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</si>
  <si>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</si>
  <si>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</si>
  <si>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</si>
  <si>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</si>
  <si>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</si>
  <si>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3.6406 02-11-23 (12) -124</t>
  </si>
  <si>
    <t>10008007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</si>
  <si>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</si>
  <si>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</si>
  <si>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</si>
  <si>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</si>
  <si>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</si>
  <si>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</si>
  <si>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3.765 21-02-24 (10) -310</t>
  </si>
  <si>
    <t>10000288</t>
  </si>
  <si>
    <t>+USD/-ILS 3.7796 06-12-23 (10) -144</t>
  </si>
  <si>
    <t>10008040</t>
  </si>
  <si>
    <t>+USD/-ILS 3.78 21-02-24 (20) -288</t>
  </si>
  <si>
    <t>10001061</t>
  </si>
  <si>
    <t>+USD/-ILS 3.785 07-12-23 (10) -155</t>
  </si>
  <si>
    <t>10001034</t>
  </si>
  <si>
    <t>+USD/-ILS 3.7945 06-12-23 (10) -120</t>
  </si>
  <si>
    <t>10008051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</si>
  <si>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</si>
  <si>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</si>
  <si>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</si>
  <si>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</si>
  <si>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</si>
  <si>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</si>
  <si>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3.8364 06-12-23 (10) -116</t>
  </si>
  <si>
    <t>10008056</t>
  </si>
  <si>
    <t>+USD/-ILS 3.8422 25-10-23 (20) -63</t>
  </si>
  <si>
    <t>10000126</t>
  </si>
  <si>
    <t>+USD/-ILS 3.843 30-10-23 (10) -70</t>
  </si>
  <si>
    <t>10001251</t>
  </si>
  <si>
    <t>10001559</t>
  </si>
  <si>
    <t>סה"כ מט"ח/ מט"ח</t>
  </si>
  <si>
    <t>+USD/-EUR 1.0759 06-11-23 (10) +89</t>
  </si>
  <si>
    <t>10003771</t>
  </si>
  <si>
    <t>10000960</t>
  </si>
  <si>
    <t>+USD/-EUR 1.0759 06-11-23 (20) +89</t>
  </si>
  <si>
    <t>10003773</t>
  </si>
  <si>
    <t>+USD/-EUR 1.0763 06-11-23 (11) +89</t>
  </si>
  <si>
    <t>10007937</t>
  </si>
  <si>
    <t>+USD/-EUR 1.11079 10-01-24 (10) +112.9</t>
  </si>
  <si>
    <t>10000253</t>
  </si>
  <si>
    <t>10003867</t>
  </si>
  <si>
    <t>10007961</t>
  </si>
  <si>
    <t>10000979</t>
  </si>
  <si>
    <t>+USD/-EUR 1.1108 10-01-24 (12) +113</t>
  </si>
  <si>
    <t>10007963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</si>
  <si>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</si>
  <si>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</si>
  <si>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</si>
  <si>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</si>
  <si>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</si>
  <si>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</si>
  <si>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</si>
  <si>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</si>
  <si>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10008022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</si>
  <si>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</si>
  <si>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</si>
  <si>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</si>
  <si>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</si>
  <si>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</si>
  <si>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</si>
  <si>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</si>
  <si>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</si>
  <si>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</si>
  <si>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</si>
  <si>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</si>
  <si>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</si>
  <si>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</si>
  <si>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</si>
  <si>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</si>
  <si>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</si>
  <si>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</si>
  <si>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</si>
  <si>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</si>
  <si>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</si>
  <si>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</si>
  <si>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</si>
  <si>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</si>
  <si>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</si>
  <si>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</si>
  <si>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</si>
  <si>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</si>
  <si>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</si>
  <si>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</si>
  <si>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</si>
  <si>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</si>
  <si>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</si>
  <si>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</si>
  <si>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</si>
  <si>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</si>
  <si>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</si>
  <si>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0.68645 16-01-24 (12) +34.5</t>
  </si>
  <si>
    <t>10007989</t>
  </si>
  <si>
    <t>10007997</t>
  </si>
  <si>
    <t>+USD/-AUD 0.68695 16-01-24 (10) +34.5</t>
  </si>
  <si>
    <t>10007988</t>
  </si>
  <si>
    <t>10007995</t>
  </si>
  <si>
    <t>10000015</t>
  </si>
  <si>
    <t>+USD/-CAD 1.30937 22-01-24 (10) -33.3</t>
  </si>
  <si>
    <t>10003942</t>
  </si>
  <si>
    <t>10007990</t>
  </si>
  <si>
    <t>+USD/-CAD 1.30967 22-01-24 (11) -33.3</t>
  </si>
  <si>
    <t>10007992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</si>
  <si>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</si>
  <si>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</si>
  <si>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</si>
  <si>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</si>
  <si>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</si>
  <si>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</si>
  <si>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</si>
  <si>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1.08135 04-03-24 (12) +95.5</t>
  </si>
  <si>
    <t>10004073</t>
  </si>
  <si>
    <t>+USD/-EUR 1.08155 04-03-24 (11) +95.5</t>
  </si>
  <si>
    <t>10008037</t>
  </si>
  <si>
    <t>10004071</t>
  </si>
  <si>
    <t>+USD/-EUR 1.08159 18-03-24 (12) +105.9</t>
  </si>
  <si>
    <t>10008032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</si>
  <si>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</si>
  <si>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</si>
  <si>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</si>
  <si>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</si>
  <si>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</si>
  <si>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</si>
  <si>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</si>
  <si>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10008030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</si>
  <si>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</si>
  <si>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</si>
  <si>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</si>
  <si>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</si>
  <si>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</si>
  <si>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10008044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</si>
  <si>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</si>
  <si>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</si>
  <si>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</si>
  <si>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</si>
  <si>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</si>
  <si>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</si>
  <si>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</si>
  <si>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</si>
  <si>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1.09835 12-02-24 (10) +93.5</t>
  </si>
  <si>
    <t>10008024</t>
  </si>
  <si>
    <t>+USD/-EUR 1.09835 12-02-24 (12) +93.5</t>
  </si>
  <si>
    <t>10008023</t>
  </si>
  <si>
    <t>+USD/-EUR 1.11325 27-02-24 (11) +110.5</t>
  </si>
  <si>
    <t>10008011</t>
  </si>
  <si>
    <t>+USD/-EUR 1.11352 27-02-24 (10) +111</t>
  </si>
  <si>
    <t>10001019</t>
  </si>
  <si>
    <t>10008009</t>
  </si>
  <si>
    <t>+USD/-EUR 1.11501 27-02-24 (20) +110.1</t>
  </si>
  <si>
    <t>10003983</t>
  </si>
  <si>
    <t>+USD/-EUR 1.11605 27-02-24 (12) +110.5</t>
  </si>
  <si>
    <t>10008013</t>
  </si>
  <si>
    <t>+USD/-EUR 1.1167 18-01-24 (10) +100</t>
  </si>
  <si>
    <t>10008005</t>
  </si>
  <si>
    <t>+USD/-EUR 1.1171 12-02-24 (12) +111</t>
  </si>
  <si>
    <t>10003969</t>
  </si>
  <si>
    <t>+USD/-EUR 1.1176 12-02-24 (10) +111</t>
  </si>
  <si>
    <t>10008004</t>
  </si>
  <si>
    <t>10003971</t>
  </si>
  <si>
    <t>+USD/-EUR 1.1176 12-02-24 (20) +111</t>
  </si>
  <si>
    <t>10001009</t>
  </si>
  <si>
    <t>+USD/-EUR 1.11762 12-02-24 (11) +111.2</t>
  </si>
  <si>
    <t>10008002</t>
  </si>
  <si>
    <t>10001007</t>
  </si>
  <si>
    <t>+USD/-EUR 1.1308 18-01-24 (10) +102</t>
  </si>
  <si>
    <t>10003935</t>
  </si>
  <si>
    <t>10001001</t>
  </si>
  <si>
    <t>10007987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</si>
  <si>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</si>
  <si>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</si>
  <si>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</si>
  <si>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</si>
  <si>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</si>
  <si>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</si>
  <si>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</si>
  <si>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</si>
  <si>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</si>
  <si>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10008021</t>
  </si>
  <si>
    <t>10003991</t>
  </si>
  <si>
    <t>+USD/-GBP 1.2692 11-03-24 (10) +1</t>
  </si>
  <si>
    <t>10008017</t>
  </si>
  <si>
    <t>10001023</t>
  </si>
  <si>
    <t>+USD/-GBP 1.2692 20-02-24 (10) -3</t>
  </si>
  <si>
    <t>10003987</t>
  </si>
  <si>
    <t>10008019</t>
  </si>
  <si>
    <t>+USD/-GBP 1.2694 11-03-24 (12) +1</t>
  </si>
  <si>
    <t>10008015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</si>
  <si>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</si>
  <si>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</si>
  <si>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</si>
  <si>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</si>
  <si>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</si>
  <si>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</si>
  <si>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</si>
  <si>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135.623 16-01-24 (10) -393.5</t>
  </si>
  <si>
    <t>10007999</t>
  </si>
  <si>
    <t>10007993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</si>
  <si>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</si>
  <si>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</si>
  <si>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</si>
  <si>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</si>
  <si>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</si>
  <si>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</si>
  <si>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</si>
  <si>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</si>
  <si>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סה"כ חוזים עתידיים בחו"ל: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</si>
  <si>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</si>
  <si>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</si>
  <si>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</si>
  <si>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</si>
  <si>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</si>
  <si>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</si>
  <si>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</si>
  <si>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</si>
  <si>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</si>
  <si>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</si>
  <si>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</si>
  <si>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</si>
  <si>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</si>
  <si>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</si>
  <si>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</si>
  <si>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</si>
  <si>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10001064</t>
  </si>
  <si>
    <t>₪ / סה"כ מט"ח</t>
  </si>
  <si>
    <t>גורם 02</t>
  </si>
  <si>
    <t>גורם 01</t>
  </si>
  <si>
    <t>גורם 7</t>
  </si>
  <si>
    <t>גורם 80</t>
  </si>
  <si>
    <t>גורם 17</t>
  </si>
  <si>
    <t>גורם 29</t>
  </si>
  <si>
    <t>גורם 37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</si>
  <si>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</si>
  <si>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</si>
  <si>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</si>
  <si>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</si>
  <si>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</si>
  <si>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</si>
  <si>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</si>
  <si>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</si>
  <si>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</si>
  <si>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</si>
  <si>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</si>
  <si>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35</t>
  </si>
  <si>
    <t>גורם 64</t>
  </si>
  <si>
    <t>גורם 69</t>
  </si>
  <si>
    <t>*גורם 159</t>
  </si>
  <si>
    <t>גורם 103</t>
  </si>
  <si>
    <t>גורם 104</t>
  </si>
  <si>
    <t>גורם 105</t>
  </si>
  <si>
    <t>גורם 129</t>
  </si>
  <si>
    <t>גורם 130</t>
  </si>
  <si>
    <t>גורם 152</t>
  </si>
  <si>
    <t>גורם 158</t>
  </si>
  <si>
    <t>גורם 172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</si>
  <si>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</si>
  <si>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</si>
  <si>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</si>
  <si>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</si>
  <si>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</si>
  <si>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</si>
  <si>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</si>
  <si>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</si>
  <si>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</si>
  <si>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</si>
  <si>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</si>
  <si>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</si>
  <si>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155</t>
  </si>
  <si>
    <t>גורם 167</t>
  </si>
  <si>
    <t>גורם 89</t>
  </si>
  <si>
    <t>*גורם 70</t>
  </si>
  <si>
    <t>גורם 184</t>
  </si>
  <si>
    <t>גורם 189</t>
  </si>
  <si>
    <t>גורם 117</t>
  </si>
  <si>
    <t>גורם 120</t>
  </si>
  <si>
    <t>גורם 135</t>
  </si>
  <si>
    <t>גורם 177</t>
  </si>
  <si>
    <t>גורם 183</t>
  </si>
  <si>
    <t>גורם 43</t>
  </si>
  <si>
    <t>גורם 97</t>
  </si>
  <si>
    <t>גורם 173</t>
  </si>
  <si>
    <t>גורם 178</t>
  </si>
  <si>
    <t>גורם 148</t>
  </si>
  <si>
    <t>גורם 181</t>
  </si>
  <si>
    <t>גורם 102</t>
  </si>
  <si>
    <t>גורם 131</t>
  </si>
  <si>
    <t>גורם 132</t>
  </si>
  <si>
    <t>גורם 84</t>
  </si>
  <si>
    <t>גורם 100</t>
  </si>
  <si>
    <t>גורם 101</t>
  </si>
  <si>
    <t>גורם 107</t>
  </si>
  <si>
    <t>גורם 110</t>
  </si>
  <si>
    <t>גורם 112</t>
  </si>
  <si>
    <t>גורם 125</t>
  </si>
  <si>
    <t>גורם 127</t>
  </si>
  <si>
    <t>גורם 133</t>
  </si>
  <si>
    <t>גורם 134</t>
  </si>
  <si>
    <t>גורם 138</t>
  </si>
  <si>
    <t>גורם 141</t>
  </si>
  <si>
    <t>גורם 142</t>
  </si>
  <si>
    <t>גורם 143</t>
  </si>
  <si>
    <t>גורם 146</t>
  </si>
  <si>
    <t>גורם 153</t>
  </si>
  <si>
    <t>גורם 157</t>
  </si>
  <si>
    <t>גורם 160</t>
  </si>
  <si>
    <t>גורם 186</t>
  </si>
  <si>
    <t>גורם 171</t>
  </si>
  <si>
    <t>גורם 190</t>
  </si>
  <si>
    <t>גורם 168</t>
  </si>
  <si>
    <t>גורם 191</t>
  </si>
  <si>
    <t>גורם 176</t>
  </si>
  <si>
    <t>גורם 161</t>
  </si>
  <si>
    <t>*גורם 115</t>
  </si>
  <si>
    <t>NR</t>
  </si>
  <si>
    <t>NV1239114</t>
  </si>
  <si>
    <t>516100120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</si>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</sst>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_ ;_ * \-#,##0.0000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18" fillId="4" borderId="0" xfId="12" applyNumberFormat="1" applyFont="1" applyFill="1"/>
    <xf numFmtId="167" fontId="0" fillId="0" borderId="0" xfId="11" applyNumberFormat="1" applyFon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0" fontId="0" fillId="0" borderId="0" xfId="0" applyNumberForma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4" fontId="18" fillId="0" borderId="0" xfId="0" applyNumberFormat="1" applyFont="1"/>
    <xf numFmtId="0" fontId="0" fillId="0" borderId="0" xfId="0" applyAlignment="1">
      <alignment horizontal="right" readingOrder="2"/>
    </xf>
    <xf numFmtId="0" fontId="0" fillId="0" borderId="0" xfId="0" applyAlignment="1">
      <alignment horizontal="right" readingOrder="1"/>
    </xf>
    <xf numFmtId="166" fontId="18" fillId="0" borderId="0" xfId="0" applyNumberFormat="1" applyFont="1" applyFill="1"/>
    <xf numFmtId="166" fontId="1" fillId="0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7" width="6.7109375" style="1" customWidth="1"/>
    <col min="8" max="8" width="12.7109375" style="1" bestFit="1" customWidth="1"/>
    <col min="9" max="9" width="8.28515625" style="1" bestFit="1" customWidth="1"/>
    <col min="10" max="11" width="6.7109375" style="1" customWidth="1"/>
    <col min="12" max="12" width="12.7109375" style="1" bestFit="1" customWidth="1"/>
    <col min="13" max="13" width="8.28515625" style="1" bestFit="1" customWidth="1"/>
    <col min="14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2789</v>
      </c>
    </row>
    <row r="3" spans="1:36">
      <c r="B3" s="2" t="s">
        <v>2</v>
      </c>
      <c r="C3" s="26" t="s">
        <v>2790</v>
      </c>
    </row>
    <row r="4" spans="1:36">
      <c r="B4" s="2" t="s">
        <v>3</v>
      </c>
      <c r="C4" s="83" t="s">
        <v>196</v>
      </c>
    </row>
    <row r="6" spans="1:36" ht="26.25" customHeight="1">
      <c r="B6" s="101" t="s">
        <v>4</v>
      </c>
      <c r="C6" s="102"/>
      <c r="D6" s="103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 ht="20.25">
      <c r="A11" s="9" t="s">
        <v>13</v>
      </c>
      <c r="B11" s="69" t="s">
        <v>14</v>
      </c>
      <c r="C11" s="75">
        <f>מזומנים!J11</f>
        <v>1954370.2913966489</v>
      </c>
      <c r="D11" s="84">
        <f>C11/$C$42</f>
        <v>0.12255926490005249</v>
      </c>
      <c r="H11" s="6"/>
      <c r="I11" s="6"/>
      <c r="J11" s="6"/>
      <c r="K11" s="6"/>
      <c r="L11" s="6"/>
      <c r="M11" s="6"/>
    </row>
    <row r="12" spans="1:36" ht="20.25">
      <c r="B12" s="69" t="s">
        <v>15</v>
      </c>
      <c r="C12" s="60"/>
      <c r="D12" s="60"/>
      <c r="H12" s="6"/>
      <c r="I12" s="6"/>
      <c r="J12" s="6"/>
      <c r="K12" s="6"/>
      <c r="L12" s="6"/>
      <c r="M12" s="6"/>
    </row>
    <row r="13" spans="1:36" ht="20.25">
      <c r="A13" s="10" t="s">
        <v>13</v>
      </c>
      <c r="B13" s="70" t="s">
        <v>16</v>
      </c>
      <c r="C13" s="77">
        <v>1362883.7049500686</v>
      </c>
      <c r="D13" s="78">
        <f t="shared" ref="D13:D22" si="0">C13/$C$42</f>
        <v>8.5466940981790723E-2</v>
      </c>
      <c r="H13" s="6"/>
      <c r="I13" s="6"/>
      <c r="J13" s="6"/>
      <c r="K13" s="6"/>
      <c r="L13" s="6"/>
      <c r="M13" s="6"/>
    </row>
    <row r="14" spans="1:36" ht="20.25">
      <c r="A14" s="10" t="s">
        <v>13</v>
      </c>
      <c r="B14" s="70" t="s">
        <v>17</v>
      </c>
      <c r="C14" s="77">
        <v>0</v>
      </c>
      <c r="D14" s="78">
        <f t="shared" si="0"/>
        <v>0</v>
      </c>
      <c r="H14" s="6"/>
      <c r="I14" s="6"/>
      <c r="J14" s="6"/>
      <c r="K14" s="6"/>
      <c r="L14" s="6"/>
      <c r="M14" s="6"/>
    </row>
    <row r="15" spans="1:36" ht="20.25">
      <c r="A15" s="10" t="s">
        <v>13</v>
      </c>
      <c r="B15" s="70" t="s">
        <v>18</v>
      </c>
      <c r="C15" s="77">
        <f>'אג"ח קונצרני'!R11</f>
        <v>2069658.642824274</v>
      </c>
      <c r="D15" s="78">
        <f t="shared" si="0"/>
        <v>0.1297890586234545</v>
      </c>
      <c r="H15" s="6"/>
      <c r="I15" s="6"/>
      <c r="J15" s="6"/>
      <c r="K15" s="6"/>
      <c r="L15" s="6"/>
      <c r="M15" s="6"/>
    </row>
    <row r="16" spans="1:36" ht="20.25">
      <c r="A16" s="10" t="s">
        <v>13</v>
      </c>
      <c r="B16" s="70" t="s">
        <v>19</v>
      </c>
      <c r="C16" s="77">
        <v>2331570.0105497441</v>
      </c>
      <c r="D16" s="78">
        <f t="shared" si="0"/>
        <v>0.14621361731951207</v>
      </c>
      <c r="H16" s="6"/>
      <c r="I16" s="6"/>
      <c r="J16" s="6"/>
      <c r="K16" s="6"/>
      <c r="L16" s="6"/>
      <c r="M16" s="6"/>
    </row>
    <row r="17" spans="1:13" ht="20.25">
      <c r="A17" s="10" t="s">
        <v>13</v>
      </c>
      <c r="B17" s="70" t="s">
        <v>194</v>
      </c>
      <c r="C17" s="77">
        <v>2149117.6074381606</v>
      </c>
      <c r="D17" s="78">
        <f t="shared" si="0"/>
        <v>0.13477195966956981</v>
      </c>
      <c r="H17" s="6"/>
      <c r="I17" s="6"/>
      <c r="J17" s="6"/>
      <c r="K17" s="6"/>
      <c r="L17" s="6"/>
      <c r="M17" s="6"/>
    </row>
    <row r="18" spans="1:13" ht="20.25">
      <c r="A18" s="10" t="s">
        <v>13</v>
      </c>
      <c r="B18" s="70" t="s">
        <v>20</v>
      </c>
      <c r="C18" s="77">
        <v>205492.24035061136</v>
      </c>
      <c r="D18" s="78">
        <f t="shared" si="0"/>
        <v>1.2886494360797347E-2</v>
      </c>
      <c r="H18" s="6"/>
      <c r="I18" s="6"/>
      <c r="J18" s="6"/>
      <c r="K18" s="6"/>
      <c r="L18" s="6"/>
      <c r="M18" s="6"/>
    </row>
    <row r="19" spans="1:13" ht="20.25">
      <c r="A19" s="10" t="s">
        <v>13</v>
      </c>
      <c r="B19" s="70" t="s">
        <v>21</v>
      </c>
      <c r="C19" s="77">
        <v>113.1027964326</v>
      </c>
      <c r="D19" s="78">
        <f t="shared" si="0"/>
        <v>7.0927181772524481E-6</v>
      </c>
      <c r="H19" s="6"/>
      <c r="I19" s="6"/>
      <c r="J19" s="6"/>
      <c r="K19" s="6"/>
      <c r="L19" s="6"/>
      <c r="M19" s="6"/>
    </row>
    <row r="20" spans="1:13" ht="20.25">
      <c r="A20" s="10" t="s">
        <v>13</v>
      </c>
      <c r="B20" s="70" t="s">
        <v>22</v>
      </c>
      <c r="C20" s="77">
        <v>8445.9523880100005</v>
      </c>
      <c r="D20" s="78">
        <f t="shared" si="0"/>
        <v>5.2964879663559492E-4</v>
      </c>
      <c r="H20" s="6"/>
      <c r="I20" s="6"/>
      <c r="J20" s="6"/>
      <c r="K20" s="6"/>
      <c r="L20" s="6"/>
      <c r="M20" s="6"/>
    </row>
    <row r="21" spans="1:13" ht="20.25">
      <c r="A21" s="10" t="s">
        <v>13</v>
      </c>
      <c r="B21" s="70" t="s">
        <v>23</v>
      </c>
      <c r="C21" s="77">
        <v>-68827.605379411718</v>
      </c>
      <c r="D21" s="78">
        <f t="shared" si="0"/>
        <v>-4.3162045782150407E-3</v>
      </c>
      <c r="H21" s="6"/>
      <c r="I21" s="6"/>
      <c r="J21" s="6"/>
      <c r="K21" s="6"/>
      <c r="L21" s="6"/>
      <c r="M21" s="6"/>
    </row>
    <row r="22" spans="1:13" ht="20.25">
      <c r="A22" s="10" t="s">
        <v>13</v>
      </c>
      <c r="B22" s="70" t="s">
        <v>24</v>
      </c>
      <c r="C22" s="77">
        <v>0</v>
      </c>
      <c r="D22" s="78">
        <f t="shared" si="0"/>
        <v>0</v>
      </c>
      <c r="H22" s="6"/>
      <c r="I22" s="6"/>
      <c r="J22" s="6"/>
      <c r="K22" s="6"/>
      <c r="L22" s="6"/>
      <c r="M22" s="6"/>
    </row>
    <row r="23" spans="1:13" ht="20.25">
      <c r="B23" s="69" t="s">
        <v>25</v>
      </c>
      <c r="C23" s="60"/>
      <c r="D23" s="60"/>
      <c r="H23" s="6"/>
      <c r="I23" s="6"/>
      <c r="J23" s="6"/>
      <c r="K23" s="6"/>
      <c r="L23" s="6"/>
      <c r="M23" s="6"/>
    </row>
    <row r="24" spans="1:13" ht="20.25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  <c r="H24" s="6"/>
      <c r="I24" s="6"/>
      <c r="J24" s="6"/>
      <c r="K24" s="6"/>
      <c r="L24" s="6"/>
      <c r="M24" s="6"/>
    </row>
    <row r="25" spans="1:13" ht="20.25">
      <c r="A25" s="10" t="s">
        <v>13</v>
      </c>
      <c r="B25" s="70" t="s">
        <v>27</v>
      </c>
      <c r="C25" s="77">
        <v>13596.659849801999</v>
      </c>
      <c r="D25" s="78">
        <f t="shared" si="1"/>
        <v>8.5265156572921603E-4</v>
      </c>
      <c r="H25" s="6"/>
      <c r="I25" s="6"/>
      <c r="J25" s="6"/>
      <c r="K25" s="6"/>
      <c r="L25" s="6"/>
      <c r="M25" s="6"/>
    </row>
    <row r="26" spans="1:13" ht="20.25">
      <c r="A26" s="10" t="s">
        <v>13</v>
      </c>
      <c r="B26" s="70" t="s">
        <v>18</v>
      </c>
      <c r="C26" s="77">
        <f>'לא סחיר - אג"ח קונצרני'!P11</f>
        <v>140092.54934289344</v>
      </c>
      <c r="D26" s="78">
        <f t="shared" si="1"/>
        <v>8.7852555600966241E-3</v>
      </c>
      <c r="H26" s="6"/>
      <c r="I26" s="6"/>
      <c r="J26" s="6"/>
      <c r="K26" s="6"/>
      <c r="L26" s="6"/>
      <c r="M26" s="6"/>
    </row>
    <row r="27" spans="1:13" ht="20.25">
      <c r="A27" s="10" t="s">
        <v>13</v>
      </c>
      <c r="B27" s="70" t="s">
        <v>28</v>
      </c>
      <c r="C27" s="77">
        <v>462665.40713576868</v>
      </c>
      <c r="D27" s="78">
        <f t="shared" si="1"/>
        <v>2.9013918724222782E-2</v>
      </c>
      <c r="H27" s="6"/>
      <c r="I27" s="6"/>
      <c r="J27" s="6"/>
      <c r="K27" s="6"/>
      <c r="L27" s="6"/>
      <c r="M27" s="6"/>
    </row>
    <row r="28" spans="1:13" ht="20.25">
      <c r="A28" s="10" t="s">
        <v>13</v>
      </c>
      <c r="B28" s="70" t="s">
        <v>29</v>
      </c>
      <c r="C28" s="77">
        <v>2872621.6450417023</v>
      </c>
      <c r="D28" s="78">
        <f t="shared" si="1"/>
        <v>0.18014316533983987</v>
      </c>
      <c r="H28" s="6"/>
      <c r="I28" s="6"/>
      <c r="J28" s="6"/>
      <c r="K28" s="6"/>
      <c r="L28" s="6"/>
      <c r="M28" s="6"/>
    </row>
    <row r="29" spans="1:13" ht="20.25">
      <c r="A29" s="10" t="s">
        <v>13</v>
      </c>
      <c r="B29" s="70" t="s">
        <v>30</v>
      </c>
      <c r="C29" s="77">
        <v>10.1673271051</v>
      </c>
      <c r="D29" s="78">
        <f t="shared" si="1"/>
        <v>6.3759684151919543E-7</v>
      </c>
      <c r="H29" s="6"/>
      <c r="I29" s="6"/>
      <c r="J29" s="6"/>
      <c r="K29" s="6"/>
      <c r="L29" s="6"/>
      <c r="M29" s="6"/>
    </row>
    <row r="30" spans="1:13" ht="20.25">
      <c r="A30" s="10" t="s">
        <v>13</v>
      </c>
      <c r="B30" s="70" t="s">
        <v>31</v>
      </c>
      <c r="C30" s="77">
        <v>-170.59757352</v>
      </c>
      <c r="D30" s="78">
        <f t="shared" si="1"/>
        <v>-1.0698236903643016E-5</v>
      </c>
      <c r="H30" s="6"/>
      <c r="I30" s="6"/>
      <c r="J30" s="6"/>
      <c r="K30" s="6"/>
      <c r="L30" s="6"/>
      <c r="M30" s="6"/>
    </row>
    <row r="31" spans="1:13" ht="20.25">
      <c r="A31" s="10" t="s">
        <v>13</v>
      </c>
      <c r="B31" s="70" t="s">
        <v>32</v>
      </c>
      <c r="C31" s="77">
        <v>-207773.18541575913</v>
      </c>
      <c r="D31" s="78">
        <f t="shared" si="1"/>
        <v>-1.302953326907517E-2</v>
      </c>
      <c r="H31" s="6"/>
      <c r="I31" s="6"/>
      <c r="J31" s="6"/>
      <c r="K31" s="6"/>
      <c r="L31" s="6"/>
      <c r="M31" s="6"/>
    </row>
    <row r="32" spans="1:13" ht="20.25">
      <c r="A32" s="10" t="s">
        <v>13</v>
      </c>
      <c r="B32" s="70" t="s">
        <v>33</v>
      </c>
      <c r="C32" s="77">
        <v>0</v>
      </c>
      <c r="D32" s="78">
        <f t="shared" si="1"/>
        <v>0</v>
      </c>
      <c r="H32" s="6"/>
      <c r="I32" s="6"/>
      <c r="J32" s="6"/>
      <c r="K32" s="6"/>
      <c r="L32" s="6"/>
      <c r="M32" s="6"/>
    </row>
    <row r="33" spans="1:13" ht="20.25">
      <c r="A33" s="10" t="s">
        <v>13</v>
      </c>
      <c r="B33" s="69" t="s">
        <v>34</v>
      </c>
      <c r="C33" s="77">
        <v>2032417.6689614959</v>
      </c>
      <c r="D33" s="78">
        <f t="shared" si="1"/>
        <v>0.12745366338490691</v>
      </c>
      <c r="H33" s="6"/>
      <c r="I33" s="6"/>
      <c r="J33" s="6"/>
      <c r="K33" s="6"/>
      <c r="L33" s="6"/>
      <c r="M33" s="6"/>
    </row>
    <row r="34" spans="1:13" ht="20.25">
      <c r="A34" s="10" t="s">
        <v>13</v>
      </c>
      <c r="B34" s="69" t="s">
        <v>35</v>
      </c>
      <c r="C34" s="77">
        <v>0</v>
      </c>
      <c r="D34" s="78">
        <f t="shared" si="1"/>
        <v>0</v>
      </c>
      <c r="H34" s="6"/>
      <c r="I34" s="6"/>
      <c r="J34" s="6"/>
      <c r="K34" s="6"/>
      <c r="L34" s="6"/>
      <c r="M34" s="6"/>
    </row>
    <row r="35" spans="1:13" ht="20.25">
      <c r="A35" s="10" t="s">
        <v>13</v>
      </c>
      <c r="B35" s="69" t="s">
        <v>36</v>
      </c>
      <c r="C35" s="77">
        <v>236183.77679999999</v>
      </c>
      <c r="D35" s="78">
        <f t="shared" si="1"/>
        <v>1.4811171957890255E-2</v>
      </c>
      <c r="H35" s="6"/>
      <c r="I35" s="6"/>
      <c r="J35" s="6"/>
      <c r="K35" s="6"/>
      <c r="L35" s="6"/>
      <c r="M35" s="6"/>
    </row>
    <row r="36" spans="1:13" ht="20.25">
      <c r="A36" s="10" t="s">
        <v>13</v>
      </c>
      <c r="B36" s="69" t="s">
        <v>37</v>
      </c>
      <c r="C36" s="77">
        <v>0</v>
      </c>
      <c r="D36" s="78">
        <f t="shared" si="1"/>
        <v>0</v>
      </c>
      <c r="H36" s="6"/>
      <c r="I36" s="6"/>
      <c r="J36" s="6"/>
      <c r="K36" s="6"/>
      <c r="L36" s="6"/>
      <c r="M36" s="6"/>
    </row>
    <row r="37" spans="1:13" ht="20.25">
      <c r="A37" s="10" t="s">
        <v>13</v>
      </c>
      <c r="B37" s="69" t="s">
        <v>38</v>
      </c>
      <c r="C37" s="77">
        <f>'השקעות אחרות '!I11</f>
        <v>383857.98264734639</v>
      </c>
      <c r="D37" s="78">
        <f t="shared" si="1"/>
        <v>2.4071876000243131E-2</v>
      </c>
      <c r="H37" s="6"/>
      <c r="I37" s="6"/>
      <c r="J37" s="6"/>
      <c r="K37" s="6"/>
      <c r="L37" s="6"/>
      <c r="M37" s="6"/>
    </row>
    <row r="38" spans="1:13" ht="20.25">
      <c r="A38" s="10"/>
      <c r="B38" s="71" t="s">
        <v>39</v>
      </c>
      <c r="C38" s="60"/>
      <c r="D38" s="60"/>
      <c r="H38" s="6"/>
      <c r="I38" s="6"/>
      <c r="J38" s="6"/>
      <c r="K38" s="6"/>
      <c r="L38" s="6"/>
      <c r="M38" s="6"/>
    </row>
    <row r="39" spans="1:13" ht="20.25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  <c r="H39" s="6"/>
      <c r="I39" s="6"/>
      <c r="J39" s="6"/>
      <c r="K39" s="6"/>
      <c r="L39" s="6"/>
      <c r="M39" s="6"/>
    </row>
    <row r="40" spans="1:13" ht="20.25">
      <c r="A40" s="10" t="s">
        <v>13</v>
      </c>
      <c r="B40" s="72" t="s">
        <v>41</v>
      </c>
      <c r="C40" s="77">
        <v>0</v>
      </c>
      <c r="D40" s="78">
        <f t="shared" si="2"/>
        <v>0</v>
      </c>
      <c r="H40" s="6"/>
      <c r="I40" s="6"/>
      <c r="J40" s="6"/>
      <c r="K40" s="6"/>
      <c r="L40" s="6"/>
      <c r="M40" s="6"/>
    </row>
    <row r="41" spans="1:13" ht="20.25">
      <c r="A41" s="10" t="s">
        <v>13</v>
      </c>
      <c r="B41" s="72" t="s">
        <v>42</v>
      </c>
      <c r="C41" s="77">
        <v>0</v>
      </c>
      <c r="D41" s="78">
        <f t="shared" si="2"/>
        <v>0</v>
      </c>
      <c r="H41" s="6"/>
      <c r="I41" s="6"/>
      <c r="J41" s="6"/>
      <c r="K41" s="6"/>
      <c r="L41" s="6"/>
      <c r="M41" s="6"/>
    </row>
    <row r="42" spans="1:13" ht="20.25">
      <c r="B42" s="72" t="s">
        <v>43</v>
      </c>
      <c r="C42" s="77">
        <f>SUM(C11:C41)</f>
        <v>15946326.021431372</v>
      </c>
      <c r="D42" s="78">
        <f t="shared" si="2"/>
        <v>1</v>
      </c>
      <c r="F42" s="117"/>
      <c r="H42" s="6"/>
      <c r="I42" s="6"/>
      <c r="J42" s="6"/>
      <c r="K42" s="6"/>
      <c r="L42" s="6"/>
      <c r="M42" s="6"/>
    </row>
    <row r="43" spans="1:13" ht="20.25">
      <c r="A43" s="10" t="s">
        <v>13</v>
      </c>
      <c r="B43" s="73" t="s">
        <v>44</v>
      </c>
      <c r="C43" s="77">
        <f>'יתרת התחייבות להשקעה'!C11</f>
        <v>1647779.3011470451</v>
      </c>
      <c r="D43" s="78">
        <f>C43/$C$42</f>
        <v>0.10333284914233413</v>
      </c>
      <c r="H43" s="6"/>
      <c r="I43" s="6"/>
      <c r="J43" s="6"/>
      <c r="K43" s="6"/>
      <c r="L43" s="6"/>
      <c r="M43" s="6"/>
    </row>
    <row r="44" spans="1:13" ht="20.25">
      <c r="B44" s="11" t="s">
        <v>197</v>
      </c>
      <c r="H44" s="6"/>
      <c r="I44" s="6"/>
      <c r="J44" s="6"/>
      <c r="K44" s="6"/>
      <c r="L44" s="6"/>
      <c r="M44" s="6"/>
    </row>
    <row r="45" spans="1:13" ht="20.25">
      <c r="C45" s="13" t="s">
        <v>45</v>
      </c>
      <c r="D45" s="14" t="s">
        <v>46</v>
      </c>
      <c r="H45" s="6"/>
      <c r="I45" s="6"/>
      <c r="J45" s="6"/>
      <c r="K45" s="6"/>
      <c r="L45" s="6"/>
      <c r="M45" s="6"/>
    </row>
    <row r="46" spans="1:13" ht="20.25">
      <c r="C46" s="13" t="s">
        <v>9</v>
      </c>
      <c r="D46" s="13" t="s">
        <v>10</v>
      </c>
      <c r="H46" s="6"/>
      <c r="I46" s="6"/>
      <c r="J46" s="6"/>
      <c r="K46" s="6"/>
      <c r="L46" s="6"/>
      <c r="M46" s="6"/>
    </row>
    <row r="47" spans="1:13" ht="20.25">
      <c r="C47" t="s">
        <v>110</v>
      </c>
      <c r="D47" s="85">
        <v>4.0575000000000001</v>
      </c>
      <c r="H47" s="6"/>
      <c r="I47" s="6"/>
      <c r="J47" s="6"/>
      <c r="K47" s="6"/>
      <c r="L47" s="6"/>
      <c r="M47" s="6"/>
    </row>
    <row r="48" spans="1:13" ht="20.25">
      <c r="C48" t="s">
        <v>120</v>
      </c>
      <c r="D48" s="85">
        <v>2.4618000000000002</v>
      </c>
      <c r="H48" s="6"/>
      <c r="I48" s="6"/>
      <c r="J48" s="6"/>
      <c r="K48" s="6"/>
      <c r="L48" s="6"/>
      <c r="M48" s="6"/>
    </row>
    <row r="49" spans="3:13" ht="20.25">
      <c r="C49" t="s">
        <v>106</v>
      </c>
      <c r="D49" s="85">
        <v>3.8490000000000002</v>
      </c>
      <c r="H49" s="6"/>
      <c r="I49" s="6"/>
      <c r="J49" s="6"/>
      <c r="K49" s="6"/>
      <c r="L49" s="6"/>
      <c r="M49" s="6"/>
    </row>
    <row r="50" spans="3:13" ht="20.25">
      <c r="C50" t="s">
        <v>202</v>
      </c>
      <c r="D50" s="85">
        <v>0.4909</v>
      </c>
      <c r="H50" s="6"/>
      <c r="I50" s="6"/>
      <c r="J50" s="6"/>
      <c r="K50" s="6"/>
      <c r="L50" s="6"/>
      <c r="M50" s="6"/>
    </row>
    <row r="51" spans="3:13" ht="20.25">
      <c r="C51" t="s">
        <v>116</v>
      </c>
      <c r="D51" s="85">
        <v>2.8555000000000001</v>
      </c>
      <c r="H51" s="6"/>
      <c r="I51" s="6"/>
      <c r="J51" s="6"/>
      <c r="K51" s="6"/>
      <c r="L51" s="6"/>
      <c r="M51" s="6"/>
    </row>
    <row r="52" spans="3:13">
      <c r="C52" t="s">
        <v>199</v>
      </c>
      <c r="D52" s="85">
        <v>2.5780000000000001E-2</v>
      </c>
    </row>
    <row r="53" spans="3:13">
      <c r="C53" t="s">
        <v>201</v>
      </c>
      <c r="D53" s="85">
        <v>0.54420000000000002</v>
      </c>
    </row>
    <row r="54" spans="3:13">
      <c r="C54" t="s">
        <v>203</v>
      </c>
      <c r="D54" s="85">
        <v>0.35849999999999999</v>
      </c>
    </row>
    <row r="55" spans="3:13">
      <c r="C55" t="s">
        <v>200</v>
      </c>
      <c r="D55" s="85">
        <v>0.34960000000000002</v>
      </c>
    </row>
    <row r="56" spans="3:13">
      <c r="C56" t="s">
        <v>113</v>
      </c>
      <c r="D56" s="85">
        <v>4.7003000000000004</v>
      </c>
    </row>
    <row r="57" spans="3:13">
      <c r="C57" t="s">
        <v>198</v>
      </c>
      <c r="D57" s="85">
        <v>4.1904000000000003</v>
      </c>
    </row>
    <row r="58" spans="3:13">
      <c r="C58"/>
      <c r="D58"/>
    </row>
    <row r="59" spans="3:13">
      <c r="C59"/>
      <c r="D59"/>
    </row>
    <row r="60" spans="3:13">
      <c r="C60"/>
      <c r="D60"/>
    </row>
    <row r="61" spans="3:13">
      <c r="C61"/>
      <c r="D61"/>
    </row>
    <row r="62" spans="3:13">
      <c r="C62"/>
      <c r="D62"/>
    </row>
    <row r="63" spans="3:13">
      <c r="C63"/>
      <c r="D63"/>
    </row>
    <row r="64" spans="3:13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C1:C4" xr:uid="{67F5A515-8DDC-4AFD-A15D-F9651CA1F1EB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2789</v>
      </c>
    </row>
    <row r="3" spans="2:61" s="1" customFormat="1">
      <c r="B3" s="2" t="s">
        <v>2</v>
      </c>
      <c r="C3" s="26" t="s">
        <v>2790</v>
      </c>
    </row>
    <row r="4" spans="2:61" s="1" customFormat="1">
      <c r="B4" s="2" t="s">
        <v>3</v>
      </c>
      <c r="C4" s="83" t="s">
        <v>196</v>
      </c>
    </row>
    <row r="6" spans="2:6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1" ht="26.25" customHeight="1">
      <c r="B7" s="114" t="s">
        <v>98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1698.43</v>
      </c>
      <c r="H11" s="7"/>
      <c r="I11" s="75">
        <v>8445.9523880100005</v>
      </c>
      <c r="J11" s="25"/>
      <c r="K11" s="76">
        <v>1</v>
      </c>
      <c r="L11" s="76">
        <v>5.0000000000000001E-4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5116.3422600000004</v>
      </c>
      <c r="K12" s="80">
        <v>0.60580000000000001</v>
      </c>
      <c r="L12" s="80">
        <v>2.9999999999999997E-4</v>
      </c>
    </row>
    <row r="13" spans="2:61">
      <c r="B13" s="79" t="s">
        <v>1989</v>
      </c>
      <c r="C13" s="16"/>
      <c r="D13" s="16"/>
      <c r="E13" s="16"/>
      <c r="G13" s="81">
        <v>0</v>
      </c>
      <c r="I13" s="81">
        <v>5116.3422600000004</v>
      </c>
      <c r="K13" s="80">
        <v>0.60580000000000001</v>
      </c>
      <c r="L13" s="80">
        <v>2.9999999999999997E-4</v>
      </c>
    </row>
    <row r="14" spans="2:61">
      <c r="B14" t="s">
        <v>1990</v>
      </c>
      <c r="C14" t="s">
        <v>1991</v>
      </c>
      <c r="D14" t="s">
        <v>100</v>
      </c>
      <c r="E14" t="s">
        <v>123</v>
      </c>
      <c r="F14" t="s">
        <v>102</v>
      </c>
      <c r="G14" s="77">
        <v>112.17</v>
      </c>
      <c r="H14" s="77">
        <v>3763400</v>
      </c>
      <c r="I14" s="77">
        <v>4221.40578</v>
      </c>
      <c r="J14" s="78">
        <v>0</v>
      </c>
      <c r="K14" s="78">
        <v>0.49980000000000002</v>
      </c>
      <c r="L14" s="78">
        <v>2.9999999999999997E-4</v>
      </c>
    </row>
    <row r="15" spans="2:61">
      <c r="B15" t="s">
        <v>1992</v>
      </c>
      <c r="C15" t="s">
        <v>1993</v>
      </c>
      <c r="D15" t="s">
        <v>100</v>
      </c>
      <c r="E15" t="s">
        <v>123</v>
      </c>
      <c r="F15" t="s">
        <v>102</v>
      </c>
      <c r="G15" s="77">
        <v>-112.17</v>
      </c>
      <c r="H15" s="77">
        <v>305600</v>
      </c>
      <c r="I15" s="77">
        <v>-342.79151999999999</v>
      </c>
      <c r="J15" s="78">
        <v>0</v>
      </c>
      <c r="K15" s="78">
        <v>-4.0599999999999997E-2</v>
      </c>
      <c r="L15" s="78">
        <v>0</v>
      </c>
    </row>
    <row r="16" spans="2:61">
      <c r="B16" t="s">
        <v>1994</v>
      </c>
      <c r="C16" t="s">
        <v>1995</v>
      </c>
      <c r="D16" t="s">
        <v>100</v>
      </c>
      <c r="E16" t="s">
        <v>123</v>
      </c>
      <c r="F16" t="s">
        <v>102</v>
      </c>
      <c r="G16" s="77">
        <v>1031.44</v>
      </c>
      <c r="H16" s="77">
        <v>120100</v>
      </c>
      <c r="I16" s="77">
        <v>1238.75944</v>
      </c>
      <c r="J16" s="78">
        <v>0</v>
      </c>
      <c r="K16" s="78">
        <v>0.1467</v>
      </c>
      <c r="L16" s="78">
        <v>1E-4</v>
      </c>
    </row>
    <row r="17" spans="2:12">
      <c r="B17" t="s">
        <v>1996</v>
      </c>
      <c r="C17" t="s">
        <v>1997</v>
      </c>
      <c r="D17" t="s">
        <v>100</v>
      </c>
      <c r="E17" t="s">
        <v>123</v>
      </c>
      <c r="F17" t="s">
        <v>102</v>
      </c>
      <c r="G17" s="77">
        <v>-1031.44</v>
      </c>
      <c r="H17" s="77">
        <v>100</v>
      </c>
      <c r="I17" s="77">
        <v>-1.0314399999999999</v>
      </c>
      <c r="J17" s="78">
        <v>0</v>
      </c>
      <c r="K17" s="78">
        <v>-1E-4</v>
      </c>
      <c r="L17" s="78">
        <v>0</v>
      </c>
    </row>
    <row r="18" spans="2:12">
      <c r="B18" s="79" t="s">
        <v>1998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1999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917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234</v>
      </c>
      <c r="C24" s="16"/>
      <c r="D24" s="16"/>
      <c r="E24" s="16"/>
      <c r="G24" s="81">
        <v>1698.43</v>
      </c>
      <c r="I24" s="81">
        <v>3329.6101280100002</v>
      </c>
      <c r="K24" s="80">
        <v>0.39419999999999999</v>
      </c>
      <c r="L24" s="80">
        <v>2.0000000000000001E-4</v>
      </c>
    </row>
    <row r="25" spans="2:12">
      <c r="B25" s="79" t="s">
        <v>1989</v>
      </c>
      <c r="C25" s="16"/>
      <c r="D25" s="16"/>
      <c r="E25" s="16"/>
      <c r="G25" s="81">
        <v>1698.43</v>
      </c>
      <c r="I25" s="81">
        <v>3329.6101280100002</v>
      </c>
      <c r="K25" s="80">
        <v>0.39419999999999999</v>
      </c>
      <c r="L25" s="80">
        <v>2.0000000000000001E-4</v>
      </c>
    </row>
    <row r="26" spans="2:12">
      <c r="B26" t="s">
        <v>2000</v>
      </c>
      <c r="C26" t="s">
        <v>2001</v>
      </c>
      <c r="D26" t="s">
        <v>123</v>
      </c>
      <c r="E26" t="s">
        <v>123</v>
      </c>
      <c r="F26" t="s">
        <v>106</v>
      </c>
      <c r="G26" s="77">
        <v>-80.52</v>
      </c>
      <c r="H26" s="77">
        <v>461200</v>
      </c>
      <c r="I26" s="77">
        <v>-1429.3578657600001</v>
      </c>
      <c r="J26" s="78">
        <v>0</v>
      </c>
      <c r="K26" s="78">
        <v>-0.16919999999999999</v>
      </c>
      <c r="L26" s="78">
        <v>-1E-4</v>
      </c>
    </row>
    <row r="27" spans="2:12">
      <c r="B27" t="s">
        <v>2002</v>
      </c>
      <c r="C27" t="s">
        <v>2003</v>
      </c>
      <c r="D27" t="s">
        <v>123</v>
      </c>
      <c r="E27" t="s">
        <v>123</v>
      </c>
      <c r="F27" t="s">
        <v>106</v>
      </c>
      <c r="G27" s="77">
        <v>80.52</v>
      </c>
      <c r="H27" s="77">
        <v>1503900</v>
      </c>
      <c r="I27" s="77">
        <v>4660.9091377200002</v>
      </c>
      <c r="J27" s="78">
        <v>0</v>
      </c>
      <c r="K27" s="78">
        <v>0.55189999999999995</v>
      </c>
      <c r="L27" s="78">
        <v>2.9999999999999997E-4</v>
      </c>
    </row>
    <row r="28" spans="2:12">
      <c r="B28" t="s">
        <v>2004</v>
      </c>
      <c r="C28" t="s">
        <v>2005</v>
      </c>
      <c r="D28" t="s">
        <v>123</v>
      </c>
      <c r="E28" t="s">
        <v>123</v>
      </c>
      <c r="F28" t="s">
        <v>106</v>
      </c>
      <c r="G28" s="77">
        <v>1698.43</v>
      </c>
      <c r="H28" s="77">
        <v>1500</v>
      </c>
      <c r="I28" s="77">
        <v>98.058856050000003</v>
      </c>
      <c r="J28" s="78">
        <v>0</v>
      </c>
      <c r="K28" s="78">
        <v>1.1599999999999999E-2</v>
      </c>
      <c r="L28" s="78">
        <v>0</v>
      </c>
    </row>
    <row r="29" spans="2:12">
      <c r="B29" s="79" t="s">
        <v>2006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1999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F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2007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211</v>
      </c>
      <c r="C34" t="s">
        <v>211</v>
      </c>
      <c r="D34" s="16"/>
      <c r="E34" t="s">
        <v>211</v>
      </c>
      <c r="F34" t="s">
        <v>211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917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211</v>
      </c>
      <c r="C36" t="s">
        <v>211</v>
      </c>
      <c r="D36" s="16"/>
      <c r="E36" t="s">
        <v>211</v>
      </c>
      <c r="F36" t="s">
        <v>211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236</v>
      </c>
      <c r="C37" s="16"/>
      <c r="D37" s="16"/>
      <c r="E37" s="16"/>
    </row>
    <row r="38" spans="2:12">
      <c r="B38" t="s">
        <v>324</v>
      </c>
      <c r="C38" s="16"/>
      <c r="D38" s="16"/>
      <c r="E38" s="16"/>
    </row>
    <row r="39" spans="2:12">
      <c r="B39" t="s">
        <v>325</v>
      </c>
      <c r="C39" s="16"/>
      <c r="D39" s="16"/>
      <c r="E39" s="16"/>
    </row>
    <row r="40" spans="2:12">
      <c r="B40" t="s">
        <v>326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H21" sqref="H2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2789</v>
      </c>
    </row>
    <row r="3" spans="1:60" s="1" customFormat="1">
      <c r="B3" s="2" t="s">
        <v>2</v>
      </c>
      <c r="C3" s="26" t="s">
        <v>2790</v>
      </c>
    </row>
    <row r="4" spans="1:60" s="1" customFormat="1">
      <c r="B4" s="2" t="s">
        <v>3</v>
      </c>
      <c r="C4" s="83" t="s">
        <v>196</v>
      </c>
    </row>
    <row r="6" spans="1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6"/>
      <c r="BD6" s="16" t="s">
        <v>100</v>
      </c>
      <c r="BF6" s="16" t="s">
        <v>101</v>
      </c>
      <c r="BH6" s="19" t="s">
        <v>102</v>
      </c>
    </row>
    <row r="7" spans="1:60" ht="26.25" customHeight="1">
      <c r="B7" s="114" t="s">
        <v>103</v>
      </c>
      <c r="C7" s="115"/>
      <c r="D7" s="115"/>
      <c r="E7" s="115"/>
      <c r="F7" s="115"/>
      <c r="G7" s="115"/>
      <c r="H7" s="115"/>
      <c r="I7" s="115"/>
      <c r="J7" s="115"/>
      <c r="K7" s="11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2988.57</v>
      </c>
      <c r="H11" s="25"/>
      <c r="I11" s="75">
        <v>-68827.605379411718</v>
      </c>
      <c r="J11" s="76">
        <v>1</v>
      </c>
      <c r="K11" s="76">
        <v>-4.3E-3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234</v>
      </c>
      <c r="C14" s="19"/>
      <c r="D14" s="19"/>
      <c r="E14" s="19"/>
      <c r="F14" s="19"/>
      <c r="G14" s="81">
        <v>2988.57</v>
      </c>
      <c r="H14" s="19"/>
      <c r="I14" s="81">
        <v>-68827.605379411718</v>
      </c>
      <c r="J14" s="80">
        <v>1</v>
      </c>
      <c r="K14" s="80">
        <v>-4.3E-3</v>
      </c>
      <c r="BF14" s="16" t="s">
        <v>126</v>
      </c>
    </row>
    <row r="15" spans="1:60">
      <c r="B15" t="s">
        <v>2008</v>
      </c>
      <c r="C15" t="s">
        <v>2009</v>
      </c>
      <c r="D15" t="s">
        <v>123</v>
      </c>
      <c r="E15" t="s">
        <v>123</v>
      </c>
      <c r="F15" t="s">
        <v>106</v>
      </c>
      <c r="G15" s="77">
        <v>343.65</v>
      </c>
      <c r="H15" s="77">
        <v>955.5</v>
      </c>
      <c r="I15" s="77">
        <v>-2201.2242912841498</v>
      </c>
      <c r="J15" s="78">
        <v>3.2000000000000001E-2</v>
      </c>
      <c r="K15" s="78">
        <v>-1E-4</v>
      </c>
      <c r="BF15" s="16" t="s">
        <v>127</v>
      </c>
    </row>
    <row r="16" spans="1:60">
      <c r="B16" t="s">
        <v>2010</v>
      </c>
      <c r="C16" t="s">
        <v>2011</v>
      </c>
      <c r="D16" t="s">
        <v>123</v>
      </c>
      <c r="E16" t="s">
        <v>123</v>
      </c>
      <c r="F16" t="s">
        <v>106</v>
      </c>
      <c r="G16" s="77">
        <v>82.16</v>
      </c>
      <c r="H16" s="77">
        <v>14859.75</v>
      </c>
      <c r="I16" s="77">
        <v>-4034.8750186100301</v>
      </c>
      <c r="J16" s="78">
        <v>5.8599999999999999E-2</v>
      </c>
      <c r="K16" s="78">
        <v>-2.9999999999999997E-4</v>
      </c>
      <c r="BF16" s="16" t="s">
        <v>128</v>
      </c>
    </row>
    <row r="17" spans="2:58">
      <c r="B17" t="s">
        <v>2012</v>
      </c>
      <c r="C17" t="s">
        <v>2013</v>
      </c>
      <c r="D17" t="s">
        <v>123</v>
      </c>
      <c r="E17" t="s">
        <v>123</v>
      </c>
      <c r="F17" t="s">
        <v>106</v>
      </c>
      <c r="G17" s="77">
        <v>1595.02</v>
      </c>
      <c r="H17" s="77">
        <v>4337.5</v>
      </c>
      <c r="I17" s="77">
        <v>-51140.413553943603</v>
      </c>
      <c r="J17" s="78">
        <v>0.74299999999999999</v>
      </c>
      <c r="K17" s="78">
        <v>-3.2000000000000002E-3</v>
      </c>
      <c r="BF17" s="16" t="s">
        <v>129</v>
      </c>
    </row>
    <row r="18" spans="2:58">
      <c r="B18" t="s">
        <v>2014</v>
      </c>
      <c r="C18" t="s">
        <v>2015</v>
      </c>
      <c r="D18" t="s">
        <v>123</v>
      </c>
      <c r="E18" t="s">
        <v>123</v>
      </c>
      <c r="F18" t="s">
        <v>199</v>
      </c>
      <c r="G18" s="77">
        <v>61.52</v>
      </c>
      <c r="H18" s="77">
        <v>2340</v>
      </c>
      <c r="I18" s="77">
        <v>-132.11854998778099</v>
      </c>
      <c r="J18" s="78">
        <v>1.9E-3</v>
      </c>
      <c r="K18" s="78">
        <v>0</v>
      </c>
      <c r="BF18" s="16" t="s">
        <v>130</v>
      </c>
    </row>
    <row r="19" spans="2:58">
      <c r="B19" t="s">
        <v>2016</v>
      </c>
      <c r="C19" t="s">
        <v>2017</v>
      </c>
      <c r="D19" t="s">
        <v>123</v>
      </c>
      <c r="E19" t="s">
        <v>123</v>
      </c>
      <c r="F19" t="s">
        <v>106</v>
      </c>
      <c r="G19" s="77">
        <v>450.22</v>
      </c>
      <c r="H19" s="77">
        <v>111.328125</v>
      </c>
      <c r="I19" s="77">
        <v>-4848.6573207174597</v>
      </c>
      <c r="J19" s="78">
        <v>7.0400000000000004E-2</v>
      </c>
      <c r="K19" s="78">
        <v>-2.9999999999999997E-4</v>
      </c>
      <c r="BF19" s="16" t="s">
        <v>131</v>
      </c>
    </row>
    <row r="20" spans="2:58">
      <c r="B20" t="s">
        <v>2018</v>
      </c>
      <c r="C20" t="s">
        <v>2019</v>
      </c>
      <c r="D20" t="s">
        <v>123</v>
      </c>
      <c r="E20" t="s">
        <v>123</v>
      </c>
      <c r="F20" t="s">
        <v>106</v>
      </c>
      <c r="G20" s="77">
        <v>456</v>
      </c>
      <c r="H20" s="77">
        <v>8983</v>
      </c>
      <c r="I20" s="77">
        <v>-6470.3166448686998</v>
      </c>
      <c r="J20" s="78">
        <v>9.4E-2</v>
      </c>
      <c r="K20" s="78">
        <v>-4.0000000000000002E-4</v>
      </c>
      <c r="BF20" s="16" t="s">
        <v>132</v>
      </c>
    </row>
    <row r="21" spans="2:58">
      <c r="B21" t="s">
        <v>236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324</v>
      </c>
      <c r="C22" s="19"/>
      <c r="D22" s="19"/>
      <c r="E22" s="19"/>
      <c r="F22" s="19"/>
      <c r="G22" s="19"/>
      <c r="H22" s="19"/>
    </row>
    <row r="23" spans="2:58">
      <c r="B23" t="s">
        <v>325</v>
      </c>
      <c r="C23" s="19"/>
      <c r="D23" s="19"/>
      <c r="E23" s="19"/>
      <c r="F23" s="19"/>
      <c r="G23" s="19"/>
      <c r="H23" s="19"/>
    </row>
    <row r="24" spans="2:58">
      <c r="B24" t="s">
        <v>326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6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2789</v>
      </c>
    </row>
    <row r="3" spans="2:81" s="1" customFormat="1">
      <c r="B3" s="2" t="s">
        <v>2</v>
      </c>
      <c r="C3" s="26" t="s">
        <v>2790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81" ht="26.25" customHeight="1">
      <c r="B7" s="114" t="s">
        <v>133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2020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2021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2022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2023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2024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2025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2026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2020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2021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2022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2023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2024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2025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2026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</row>
    <row r="41" spans="2:17">
      <c r="B41" t="s">
        <v>324</v>
      </c>
    </row>
    <row r="42" spans="2:17">
      <c r="B42" t="s">
        <v>325</v>
      </c>
    </row>
    <row r="43" spans="2:17">
      <c r="B43" t="s">
        <v>326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4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2789</v>
      </c>
    </row>
    <row r="3" spans="2:72" s="1" customFormat="1">
      <c r="B3" s="2" t="s">
        <v>2</v>
      </c>
      <c r="C3" s="26" t="s">
        <v>2790</v>
      </c>
    </row>
    <row r="4" spans="2:72" s="1" customFormat="1">
      <c r="B4" s="2" t="s">
        <v>3</v>
      </c>
      <c r="C4" s="83" t="s">
        <v>196</v>
      </c>
    </row>
    <row r="6" spans="2:7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72" ht="26.25" customHeight="1">
      <c r="B7" s="114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2027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2028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2029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2030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917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2031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324</v>
      </c>
    </row>
    <row r="29" spans="2:16">
      <c r="B29" t="s">
        <v>325</v>
      </c>
    </row>
    <row r="30" spans="2:16">
      <c r="B30" t="s">
        <v>326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C1" workbookViewId="0">
      <selection activeCell="M18" sqref="M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2789</v>
      </c>
    </row>
    <row r="3" spans="2:65" s="1" customFormat="1">
      <c r="B3" s="2" t="s">
        <v>2</v>
      </c>
      <c r="C3" s="26" t="s">
        <v>2790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65" ht="26.25" customHeight="1">
      <c r="B7" s="114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3532517.4980000001</v>
      </c>
      <c r="O11" s="7"/>
      <c r="P11" s="75">
        <v>13596.659849801999</v>
      </c>
      <c r="Q11" s="7"/>
      <c r="R11" s="76">
        <v>1</v>
      </c>
      <c r="S11" s="76">
        <v>8.9999999999999998E-4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1</v>
      </c>
      <c r="M12" s="80">
        <v>0</v>
      </c>
      <c r="N12" s="81">
        <v>3532517.4980000001</v>
      </c>
      <c r="P12" s="81">
        <v>13596.659849801999</v>
      </c>
      <c r="R12" s="80">
        <v>1</v>
      </c>
      <c r="S12" s="80">
        <v>8.9999999999999998E-4</v>
      </c>
    </row>
    <row r="13" spans="2:65">
      <c r="B13" s="79" t="s">
        <v>2032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2033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329</v>
      </c>
      <c r="D17" s="16"/>
      <c r="E17" s="16"/>
      <c r="F17" s="16"/>
      <c r="J17" s="81">
        <v>1</v>
      </c>
      <c r="M17" s="80">
        <v>0</v>
      </c>
      <c r="N17" s="81">
        <v>3532517.4980000001</v>
      </c>
      <c r="P17" s="81">
        <v>13596.659849801999</v>
      </c>
      <c r="R17" s="80">
        <v>1</v>
      </c>
      <c r="S17" s="80">
        <v>8.9999999999999998E-4</v>
      </c>
    </row>
    <row r="18" spans="2:19">
      <c r="B18" t="s">
        <v>2034</v>
      </c>
      <c r="C18" t="s">
        <v>2035</v>
      </c>
      <c r="D18" t="s">
        <v>123</v>
      </c>
      <c r="E18" t="s">
        <v>914</v>
      </c>
      <c r="F18" t="s">
        <v>721</v>
      </c>
      <c r="G18" t="s">
        <v>675</v>
      </c>
      <c r="H18" t="s">
        <v>3002</v>
      </c>
      <c r="I18" s="87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3532517.4980000001</v>
      </c>
      <c r="O18" s="77">
        <v>100.14</v>
      </c>
      <c r="P18" s="77">
        <v>13596.659849801999</v>
      </c>
      <c r="Q18" s="78">
        <v>0</v>
      </c>
      <c r="R18" s="78">
        <v>1</v>
      </c>
      <c r="S18" s="78">
        <v>8.9999999999999998E-4</v>
      </c>
    </row>
    <row r="19" spans="2:19">
      <c r="B19" s="79" t="s">
        <v>917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2036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2037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324</v>
      </c>
      <c r="D27" s="16"/>
      <c r="E27" s="16"/>
      <c r="F27" s="16"/>
    </row>
    <row r="28" spans="2:19">
      <c r="B28" t="s">
        <v>325</v>
      </c>
      <c r="D28" s="16"/>
      <c r="E28" s="16"/>
      <c r="F28" s="16"/>
    </row>
    <row r="29" spans="2:19">
      <c r="B29" t="s">
        <v>326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9"/>
  <sheetViews>
    <sheetView rightToLeft="1" topLeftCell="A6" workbookViewId="0">
      <selection activeCell="P32" sqref="P32:Q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2789</v>
      </c>
    </row>
    <row r="3" spans="2:81" s="1" customFormat="1">
      <c r="B3" s="2" t="s">
        <v>2</v>
      </c>
      <c r="C3" s="26" t="s">
        <v>2790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81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6.35</v>
      </c>
      <c r="K11" s="7"/>
      <c r="L11" s="7"/>
      <c r="M11" s="76">
        <v>3.56E-2</v>
      </c>
      <c r="N11" s="75">
        <f>N12+N37</f>
        <v>121019032.36</v>
      </c>
      <c r="O11" s="7"/>
      <c r="P11" s="75">
        <f>P12+P37</f>
        <v>140092.54934289344</v>
      </c>
      <c r="Q11" s="7"/>
      <c r="R11" s="76">
        <f>P11/$P$11</f>
        <v>1</v>
      </c>
      <c r="S11" s="76">
        <f>P11/'סכום נכסי הקרן'!$C$42</f>
        <v>8.7852555600966241E-3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6.04</v>
      </c>
      <c r="M12" s="80">
        <v>3.4299999999999997E-2</v>
      </c>
      <c r="N12" s="81">
        <f>N13+N23+N33+N35</f>
        <v>117775854.20999999</v>
      </c>
      <c r="P12" s="81">
        <f>P13+P23+P33+P35</f>
        <v>133140.09924721761</v>
      </c>
      <c r="R12" s="80">
        <f t="shared" ref="R12:R42" si="0">P12/$P$11</f>
        <v>0.95037244929665132</v>
      </c>
      <c r="S12" s="80">
        <f>P12/'סכום נכסי הקרן'!$C$42</f>
        <v>8.3492648443460535E-3</v>
      </c>
    </row>
    <row r="13" spans="2:81">
      <c r="B13" s="79" t="s">
        <v>2032</v>
      </c>
      <c r="C13" s="16"/>
      <c r="D13" s="16"/>
      <c r="E13" s="16"/>
      <c r="J13" s="81">
        <v>6.9</v>
      </c>
      <c r="M13" s="80">
        <v>2.98E-2</v>
      </c>
      <c r="N13" s="81">
        <f>SUM(N14:N22)</f>
        <v>89501928.819999993</v>
      </c>
      <c r="P13" s="81">
        <f>SUM(P14:P22)</f>
        <v>107281.31896546744</v>
      </c>
      <c r="R13" s="80">
        <f t="shared" si="0"/>
        <v>0.76578889790122562</v>
      </c>
      <c r="S13" s="80">
        <f>P13/'סכום נכסי הקרן'!$C$42</f>
        <v>6.7276511731470083E-3</v>
      </c>
    </row>
    <row r="14" spans="2:81">
      <c r="B14" t="s">
        <v>2038</v>
      </c>
      <c r="C14" t="s">
        <v>2039</v>
      </c>
      <c r="D14" t="s">
        <v>123</v>
      </c>
      <c r="E14" t="s">
        <v>346</v>
      </c>
      <c r="F14" t="s">
        <v>127</v>
      </c>
      <c r="G14" t="s">
        <v>207</v>
      </c>
      <c r="H14" t="s">
        <v>208</v>
      </c>
      <c r="I14" s="87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15782064.640000001</v>
      </c>
      <c r="O14" s="77">
        <v>156.16999999999999</v>
      </c>
      <c r="P14" s="77">
        <v>24646.850348288001</v>
      </c>
      <c r="Q14" s="78">
        <v>9.7999999999999997E-3</v>
      </c>
      <c r="R14" s="78">
        <f t="shared" si="0"/>
        <v>0.17593262785133459</v>
      </c>
      <c r="S14" s="78">
        <f>P14/'סכום נכסי הקרן'!$C$42</f>
        <v>1.5456130970333474E-3</v>
      </c>
      <c r="W14" s="93"/>
    </row>
    <row r="15" spans="2:81">
      <c r="B15" t="s">
        <v>2040</v>
      </c>
      <c r="C15" t="s">
        <v>2041</v>
      </c>
      <c r="D15" t="s">
        <v>123</v>
      </c>
      <c r="E15" t="s">
        <v>346</v>
      </c>
      <c r="F15" t="s">
        <v>127</v>
      </c>
      <c r="G15" t="s">
        <v>207</v>
      </c>
      <c r="H15" t="s">
        <v>208</v>
      </c>
      <c r="I15" s="87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30972931.109999999</v>
      </c>
      <c r="O15" s="77">
        <v>131.02000000000001</v>
      </c>
      <c r="P15" s="77">
        <v>40580.734340322</v>
      </c>
      <c r="Q15" s="78">
        <v>8.5000000000000006E-3</v>
      </c>
      <c r="R15" s="78">
        <f t="shared" si="0"/>
        <v>0.28967089635149512</v>
      </c>
      <c r="S15" s="78">
        <f>P15/'סכום נכסי הקרן'!$C$42</f>
        <v>2.5448328527701452E-3</v>
      </c>
      <c r="W15" s="93"/>
    </row>
    <row r="16" spans="2:81">
      <c r="B16" t="s">
        <v>2042</v>
      </c>
      <c r="C16" t="s">
        <v>2043</v>
      </c>
      <c r="D16" t="s">
        <v>123</v>
      </c>
      <c r="E16" t="s">
        <v>2044</v>
      </c>
      <c r="F16" t="s">
        <v>721</v>
      </c>
      <c r="G16" t="s">
        <v>336</v>
      </c>
      <c r="H16" t="s">
        <v>149</v>
      </c>
      <c r="I16" s="87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9715076.0299999993</v>
      </c>
      <c r="O16" s="77">
        <v>112.12</v>
      </c>
      <c r="P16" s="77">
        <v>10892.543244836001</v>
      </c>
      <c r="Q16" s="78">
        <v>2.4899999999999999E-2</v>
      </c>
      <c r="R16" s="78">
        <f t="shared" si="0"/>
        <v>7.7752480741678731E-2</v>
      </c>
      <c r="S16" s="78">
        <f>P16/'סכום נכסי הקרן'!$C$42</f>
        <v>6.8307541374713887E-4</v>
      </c>
      <c r="W16" s="93"/>
    </row>
    <row r="17" spans="2:23">
      <c r="B17" t="s">
        <v>2045</v>
      </c>
      <c r="C17" t="s">
        <v>2046</v>
      </c>
      <c r="D17" t="s">
        <v>123</v>
      </c>
      <c r="E17" t="s">
        <v>334</v>
      </c>
      <c r="F17" t="s">
        <v>335</v>
      </c>
      <c r="G17" t="s">
        <v>387</v>
      </c>
      <c r="H17" t="s">
        <v>208</v>
      </c>
      <c r="I17" s="87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6084.3</v>
      </c>
      <c r="O17" s="77">
        <v>171.97</v>
      </c>
      <c r="P17" s="77">
        <v>10.46317071</v>
      </c>
      <c r="Q17" s="78">
        <v>0</v>
      </c>
      <c r="R17" s="78">
        <f t="shared" si="0"/>
        <v>7.4687560181306464E-5</v>
      </c>
      <c r="S17" s="78">
        <f>P17/'סכום נכסי הקרן'!$C$42</f>
        <v>6.5614930335287389E-7</v>
      </c>
      <c r="W17" s="93"/>
    </row>
    <row r="18" spans="2:23">
      <c r="B18" t="s">
        <v>2047</v>
      </c>
      <c r="C18" t="s">
        <v>2048</v>
      </c>
      <c r="D18" t="s">
        <v>123</v>
      </c>
      <c r="E18" t="s">
        <v>377</v>
      </c>
      <c r="F18" t="s">
        <v>127</v>
      </c>
      <c r="G18" t="s">
        <v>362</v>
      </c>
      <c r="H18" t="s">
        <v>149</v>
      </c>
      <c r="I18" s="87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2927046.44</v>
      </c>
      <c r="O18" s="77">
        <v>142.79</v>
      </c>
      <c r="P18" s="77">
        <v>4179.5296116760001</v>
      </c>
      <c r="Q18" s="78">
        <v>6.7999999999999996E-3</v>
      </c>
      <c r="R18" s="78">
        <f t="shared" si="0"/>
        <v>2.9834060635488161E-2</v>
      </c>
      <c r="S18" s="78">
        <f>P18/'סכום נכסי הקרן'!$C$42</f>
        <v>2.6209984707818219E-4</v>
      </c>
      <c r="W18" s="93"/>
    </row>
    <row r="19" spans="2:23">
      <c r="B19" t="s">
        <v>2049</v>
      </c>
      <c r="C19" t="s">
        <v>2050</v>
      </c>
      <c r="D19" t="s">
        <v>123</v>
      </c>
      <c r="E19" t="s">
        <v>2051</v>
      </c>
      <c r="F19" t="s">
        <v>127</v>
      </c>
      <c r="G19" t="s">
        <v>501</v>
      </c>
      <c r="H19" t="s">
        <v>208</v>
      </c>
      <c r="I19" s="87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7069634.0800000001</v>
      </c>
      <c r="O19" s="77">
        <v>101.03</v>
      </c>
      <c r="P19" s="77">
        <v>7142.4513110239996</v>
      </c>
      <c r="Q19" s="78">
        <v>1.43E-2</v>
      </c>
      <c r="R19" s="78">
        <f t="shared" si="0"/>
        <v>5.0983805666509695E-2</v>
      </c>
      <c r="S19" s="78">
        <f>P19/'סכום נכסי הקרן'!$C$42</f>
        <v>4.4790576220659007E-4</v>
      </c>
      <c r="W19" s="93"/>
    </row>
    <row r="20" spans="2:23">
      <c r="B20" t="s">
        <v>2052</v>
      </c>
      <c r="C20" t="s">
        <v>2053</v>
      </c>
      <c r="D20" t="s">
        <v>123</v>
      </c>
      <c r="E20" t="s">
        <v>2054</v>
      </c>
      <c r="F20" t="s">
        <v>335</v>
      </c>
      <c r="G20" t="s">
        <v>513</v>
      </c>
      <c r="H20" t="s">
        <v>149</v>
      </c>
      <c r="I20" s="87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8837042.5999999996</v>
      </c>
      <c r="O20" s="77">
        <v>100.11</v>
      </c>
      <c r="P20" s="77">
        <v>8846.7633468599997</v>
      </c>
      <c r="Q20" s="78">
        <v>2.76E-2</v>
      </c>
      <c r="R20" s="78">
        <f t="shared" si="0"/>
        <v>6.3149420781875257E-2</v>
      </c>
      <c r="S20" s="78">
        <f>P20/'סכום נכסי הקרן'!$C$42</f>
        <v>5.5478380004085094E-4</v>
      </c>
      <c r="W20" s="93"/>
    </row>
    <row r="21" spans="2:23">
      <c r="B21" t="s">
        <v>2717</v>
      </c>
      <c r="C21" t="s">
        <v>2718</v>
      </c>
      <c r="D21" t="s">
        <v>123</v>
      </c>
      <c r="E21" t="s">
        <v>3909</v>
      </c>
      <c r="F21" t="s">
        <v>128</v>
      </c>
      <c r="G21" t="s">
        <v>3907</v>
      </c>
      <c r="H21" t="s">
        <v>212</v>
      </c>
      <c r="I21" s="87">
        <v>45132</v>
      </c>
      <c r="J21" s="91">
        <v>2.62</v>
      </c>
      <c r="K21" t="s">
        <v>102</v>
      </c>
      <c r="L21" s="90">
        <v>4.2500000000000003E-2</v>
      </c>
      <c r="M21" s="90">
        <v>4.5699999999999998E-2</v>
      </c>
      <c r="N21" s="91">
        <v>10447868.98</v>
      </c>
      <c r="O21" s="91">
        <v>100.36</v>
      </c>
      <c r="P21" s="91">
        <v>10482.346947634</v>
      </c>
      <c r="Q21" s="90">
        <v>4.53E-2</v>
      </c>
      <c r="R21" s="90">
        <f t="shared" si="0"/>
        <v>7.4824442818705428E-2</v>
      </c>
      <c r="S21" s="90">
        <f>P21/'סכום נכסי הקרן'!$C$42</f>
        <v>6.573518523041638E-4</v>
      </c>
      <c r="W21" s="93"/>
    </row>
    <row r="22" spans="2:23">
      <c r="B22" t="s">
        <v>2055</v>
      </c>
      <c r="C22" t="s">
        <v>2056</v>
      </c>
      <c r="D22" t="s">
        <v>123</v>
      </c>
      <c r="E22" t="s">
        <v>2057</v>
      </c>
      <c r="F22" t="s">
        <v>112</v>
      </c>
      <c r="G22" t="s">
        <v>3907</v>
      </c>
      <c r="H22" t="s">
        <v>212</v>
      </c>
      <c r="I22" s="87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3744180.64</v>
      </c>
      <c r="O22" s="77">
        <v>13.344352000000006</v>
      </c>
      <c r="P22" s="77">
        <v>499.63664411745299</v>
      </c>
      <c r="Q22" s="78">
        <v>0.01</v>
      </c>
      <c r="R22" s="78">
        <f t="shared" si="0"/>
        <v>3.5664754939574404E-3</v>
      </c>
      <c r="S22" s="78">
        <f>P22/'סכום נכסי הקרן'!$C$42</f>
        <v>3.1332398663237958E-5</v>
      </c>
      <c r="W22" s="93"/>
    </row>
    <row r="23" spans="2:23">
      <c r="B23" s="79" t="s">
        <v>2033</v>
      </c>
      <c r="C23" s="16"/>
      <c r="D23" s="16"/>
      <c r="E23" s="16"/>
      <c r="J23" s="81">
        <v>2.2999999999999998</v>
      </c>
      <c r="M23" s="80">
        <v>5.3900000000000003E-2</v>
      </c>
      <c r="N23" s="81">
        <f>SUM(N24:N32)</f>
        <v>28226645.159999996</v>
      </c>
      <c r="P23" s="81">
        <f>SUM(P24:P32)</f>
        <v>25666.73509370875</v>
      </c>
      <c r="R23" s="80">
        <f t="shared" si="0"/>
        <v>0.18321270627238223</v>
      </c>
      <c r="S23" s="80">
        <f>P23/'סכום נכסי הקרן'!$C$42</f>
        <v>1.6095704464597956E-3</v>
      </c>
    </row>
    <row r="24" spans="2:23">
      <c r="B24" t="s">
        <v>2058</v>
      </c>
      <c r="C24" t="s">
        <v>2059</v>
      </c>
      <c r="D24" t="s">
        <v>123</v>
      </c>
      <c r="E24" t="s">
        <v>2044</v>
      </c>
      <c r="F24" t="s">
        <v>721</v>
      </c>
      <c r="G24" t="s">
        <v>336</v>
      </c>
      <c r="H24" t="s">
        <v>149</v>
      </c>
      <c r="I24" s="87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4695214.3499999996</v>
      </c>
      <c r="O24" s="77">
        <v>96.47</v>
      </c>
      <c r="P24" s="77">
        <v>4529.4732834449997</v>
      </c>
      <c r="Q24" s="78">
        <v>1.15E-2</v>
      </c>
      <c r="R24" s="78">
        <f t="shared" si="0"/>
        <v>3.2332006981745806E-2</v>
      </c>
      <c r="S24" s="78">
        <f>P24/'סכום נכסי הקרן'!$C$42</f>
        <v>2.8404494410546525E-4</v>
      </c>
      <c r="W24" s="93"/>
    </row>
    <row r="25" spans="2:23">
      <c r="B25" t="s">
        <v>2060</v>
      </c>
      <c r="C25" t="s">
        <v>2061</v>
      </c>
      <c r="D25" t="s">
        <v>123</v>
      </c>
      <c r="E25" t="s">
        <v>2044</v>
      </c>
      <c r="F25" t="s">
        <v>721</v>
      </c>
      <c r="G25" t="s">
        <v>336</v>
      </c>
      <c r="H25" t="s">
        <v>149</v>
      </c>
      <c r="I25" s="87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1888448.85</v>
      </c>
      <c r="O25" s="77">
        <v>92.4</v>
      </c>
      <c r="P25" s="77">
        <v>1744.9267374000001</v>
      </c>
      <c r="Q25" s="78">
        <v>3.0000000000000001E-3</v>
      </c>
      <c r="R25" s="78">
        <f t="shared" si="0"/>
        <v>1.2455528474459274E-2</v>
      </c>
      <c r="S25" s="78">
        <f>P25/'סכום נכסי הקרן'!$C$42</f>
        <v>1.0942500078418517E-4</v>
      </c>
      <c r="W25" s="93"/>
    </row>
    <row r="26" spans="2:23">
      <c r="B26" t="s">
        <v>2719</v>
      </c>
      <c r="C26" t="s">
        <v>2720</v>
      </c>
      <c r="D26" t="s">
        <v>123</v>
      </c>
      <c r="E26" t="s">
        <v>334</v>
      </c>
      <c r="F26" t="s">
        <v>335</v>
      </c>
      <c r="G26" t="s">
        <v>207</v>
      </c>
      <c r="H26" t="s">
        <v>208</v>
      </c>
      <c r="I26" s="87">
        <v>45141</v>
      </c>
      <c r="J26" s="91">
        <v>2.9</v>
      </c>
      <c r="K26" t="s">
        <v>102</v>
      </c>
      <c r="L26" s="90">
        <v>7.0499999999999993E-2</v>
      </c>
      <c r="M26" s="90">
        <v>6.8099999999999994E-2</v>
      </c>
      <c r="N26" s="91">
        <v>3515604.74</v>
      </c>
      <c r="O26" s="91">
        <v>100.13</v>
      </c>
      <c r="P26" s="91">
        <v>3518.7687842659998</v>
      </c>
      <c r="Q26" s="90">
        <v>7.3000000000000001E-3</v>
      </c>
      <c r="R26" s="90">
        <f t="shared" si="0"/>
        <v>2.5117458428523476E-2</v>
      </c>
      <c r="S26" s="90">
        <f>P26/'סכום נכסי הקרן'!$C$42</f>
        <v>2.206632913146817E-4</v>
      </c>
      <c r="W26" s="93"/>
    </row>
    <row r="27" spans="2:23">
      <c r="B27" t="s">
        <v>2062</v>
      </c>
      <c r="C27" t="s">
        <v>2063</v>
      </c>
      <c r="D27" t="s">
        <v>123</v>
      </c>
      <c r="E27" t="s">
        <v>2064</v>
      </c>
      <c r="F27" t="s">
        <v>350</v>
      </c>
      <c r="G27" t="s">
        <v>403</v>
      </c>
      <c r="H27" t="s">
        <v>149</v>
      </c>
      <c r="I27" s="87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5317088.72</v>
      </c>
      <c r="O27" s="77">
        <v>95.15</v>
      </c>
      <c r="P27" s="77">
        <v>5059.2099170800002</v>
      </c>
      <c r="Q27" s="78">
        <v>7.4999999999999997E-3</v>
      </c>
      <c r="R27" s="78">
        <f t="shared" si="0"/>
        <v>3.6113340365424948E-2</v>
      </c>
      <c r="S27" s="78">
        <f>P27/'סכום נכסי הקרן'!$C$42</f>
        <v>3.1726492423901138E-4</v>
      </c>
      <c r="W27" s="93"/>
    </row>
    <row r="28" spans="2:23">
      <c r="B28" t="s">
        <v>2065</v>
      </c>
      <c r="C28" t="s">
        <v>2066</v>
      </c>
      <c r="D28" t="s">
        <v>123</v>
      </c>
      <c r="E28" t="s">
        <v>1164</v>
      </c>
      <c r="F28" t="s">
        <v>703</v>
      </c>
      <c r="G28" t="s">
        <v>501</v>
      </c>
      <c r="H28" t="s">
        <v>208</v>
      </c>
      <c r="I28" s="87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3406593.3</v>
      </c>
      <c r="O28" s="77">
        <v>89.17</v>
      </c>
      <c r="P28" s="77">
        <v>3037.6592456100002</v>
      </c>
      <c r="Q28" s="78">
        <v>4.3E-3</v>
      </c>
      <c r="R28" s="78">
        <f t="shared" si="0"/>
        <v>2.1683231976705356E-2</v>
      </c>
      <c r="S28" s="78">
        <f>P28/'סכום נכסי הקרן'!$C$42</f>
        <v>1.9049273428421566E-4</v>
      </c>
      <c r="W28" s="93"/>
    </row>
    <row r="29" spans="2:23">
      <c r="B29" t="s">
        <v>2067</v>
      </c>
      <c r="C29" t="s">
        <v>2068</v>
      </c>
      <c r="D29" t="s">
        <v>123</v>
      </c>
      <c r="E29" t="s">
        <v>2069</v>
      </c>
      <c r="F29" t="s">
        <v>350</v>
      </c>
      <c r="G29" t="s">
        <v>579</v>
      </c>
      <c r="H29" t="s">
        <v>208</v>
      </c>
      <c r="I29" s="87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3836343.08</v>
      </c>
      <c r="O29" s="77">
        <v>97.96</v>
      </c>
      <c r="P29" s="77">
        <v>3758.0816811680002</v>
      </c>
      <c r="Q29" s="78">
        <v>1.43E-2</v>
      </c>
      <c r="R29" s="78">
        <f t="shared" si="0"/>
        <v>2.682570699723396E-2</v>
      </c>
      <c r="S29" s="78">
        <f>P29/'סכום נכסי הקרן'!$C$42</f>
        <v>2.3567069155097255E-4</v>
      </c>
      <c r="W29" s="93"/>
    </row>
    <row r="30" spans="2:23">
      <c r="B30" t="s">
        <v>2070</v>
      </c>
      <c r="C30" t="s">
        <v>2071</v>
      </c>
      <c r="D30" t="s">
        <v>123</v>
      </c>
      <c r="E30" t="s">
        <v>2072</v>
      </c>
      <c r="F30" t="s">
        <v>128</v>
      </c>
      <c r="G30" t="s">
        <v>586</v>
      </c>
      <c r="H30" t="s">
        <v>149</v>
      </c>
      <c r="I30" s="87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1826830.04</v>
      </c>
      <c r="O30" s="77">
        <v>99.305300000000003</v>
      </c>
      <c r="P30" s="77">
        <v>1814.1390517121199</v>
      </c>
      <c r="Q30" s="78">
        <v>0</v>
      </c>
      <c r="R30" s="78">
        <f t="shared" si="0"/>
        <v>1.2949575550030111E-2</v>
      </c>
      <c r="S30" s="78">
        <f>P30/'סכום נכסי הקרן'!$C$42</f>
        <v>1.1376533060179334E-4</v>
      </c>
    </row>
    <row r="31" spans="2:23">
      <c r="B31" t="s">
        <v>2073</v>
      </c>
      <c r="C31" t="s">
        <v>2074</v>
      </c>
      <c r="D31" t="s">
        <v>123</v>
      </c>
      <c r="E31" t="s">
        <v>707</v>
      </c>
      <c r="F31" t="s">
        <v>647</v>
      </c>
      <c r="G31" t="s">
        <v>3907</v>
      </c>
      <c r="H31" t="s">
        <v>212</v>
      </c>
      <c r="I31" s="87">
        <v>45046</v>
      </c>
      <c r="J31" s="77">
        <v>0.01</v>
      </c>
      <c r="K31" t="s">
        <v>102</v>
      </c>
      <c r="L31" s="78">
        <v>0</v>
      </c>
      <c r="M31" s="78">
        <v>1E-4</v>
      </c>
      <c r="N31" s="77">
        <v>3732302.29</v>
      </c>
      <c r="O31" s="77">
        <v>59</v>
      </c>
      <c r="P31" s="77">
        <v>2202.0583511</v>
      </c>
      <c r="Q31" s="78">
        <v>6.4000000000000003E-3</v>
      </c>
      <c r="R31" s="78">
        <f t="shared" si="0"/>
        <v>1.5718597180426747E-2</v>
      </c>
      <c r="S31" s="78">
        <f>P31/'סכום נכסי הקרן'!$C$42</f>
        <v>1.3809189327626322E-4</v>
      </c>
      <c r="W31" s="93"/>
    </row>
    <row r="32" spans="2:23">
      <c r="B32" t="s">
        <v>3910</v>
      </c>
      <c r="C32">
        <v>9556</v>
      </c>
      <c r="D32" t="s">
        <v>123</v>
      </c>
      <c r="E32" t="s">
        <v>707</v>
      </c>
      <c r="F32" t="s">
        <v>3911</v>
      </c>
      <c r="G32" t="s">
        <v>3907</v>
      </c>
      <c r="H32" t="s">
        <v>212</v>
      </c>
      <c r="I32" s="87">
        <v>45046</v>
      </c>
      <c r="J32" s="91">
        <v>0</v>
      </c>
      <c r="K32" t="s">
        <v>102</v>
      </c>
      <c r="L32" s="90">
        <v>0</v>
      </c>
      <c r="M32" s="90">
        <v>0</v>
      </c>
      <c r="N32" s="91">
        <v>8219.7900000000009</v>
      </c>
      <c r="O32" s="91">
        <v>29.41732</v>
      </c>
      <c r="P32" s="91">
        <v>2.4180419276279999</v>
      </c>
      <c r="Q32" s="90">
        <v>0</v>
      </c>
      <c r="R32" s="78">
        <f t="shared" ref="R32" si="1">P32/$P$11</f>
        <v>1.7260317832531907E-5</v>
      </c>
      <c r="S32" s="78">
        <f>P32/'סכום נכסי הקרן'!$C$42</f>
        <v>1.5163630320728586E-7</v>
      </c>
      <c r="W32" s="93"/>
    </row>
    <row r="33" spans="2:23">
      <c r="B33" s="79" t="s">
        <v>329</v>
      </c>
      <c r="C33" s="16"/>
      <c r="D33" s="16"/>
      <c r="E33" s="16"/>
      <c r="J33" s="81">
        <v>1.92</v>
      </c>
      <c r="M33" s="80">
        <v>6.1699999999999998E-2</v>
      </c>
      <c r="N33" s="81">
        <v>47280.23</v>
      </c>
      <c r="P33" s="81">
        <v>192.045188041431</v>
      </c>
      <c r="R33" s="80">
        <f t="shared" si="0"/>
        <v>1.3708451230434618E-3</v>
      </c>
      <c r="S33" s="80">
        <f>P33/'סכום נכסי הקרן'!$C$42</f>
        <v>1.2043224739248914E-5</v>
      </c>
    </row>
    <row r="34" spans="2:23">
      <c r="B34" t="s">
        <v>2075</v>
      </c>
      <c r="C34" t="s">
        <v>2076</v>
      </c>
      <c r="D34" t="s">
        <v>123</v>
      </c>
      <c r="E34" t="s">
        <v>2077</v>
      </c>
      <c r="F34" t="s">
        <v>112</v>
      </c>
      <c r="G34" t="s">
        <v>362</v>
      </c>
      <c r="H34" t="s">
        <v>149</v>
      </c>
      <c r="I34" s="87">
        <v>38118</v>
      </c>
      <c r="J34" s="77">
        <v>1.92</v>
      </c>
      <c r="K34" t="s">
        <v>106</v>
      </c>
      <c r="L34" s="78">
        <v>7.9699999999999993E-2</v>
      </c>
      <c r="M34" s="78">
        <v>6.1699999999999998E-2</v>
      </c>
      <c r="N34" s="77">
        <v>47280.23</v>
      </c>
      <c r="O34" s="77">
        <v>105.53</v>
      </c>
      <c r="P34" s="77">
        <v>192.045188041431</v>
      </c>
      <c r="Q34" s="78">
        <v>4.0000000000000002E-4</v>
      </c>
      <c r="R34" s="78">
        <f t="shared" si="0"/>
        <v>1.3708451230434618E-3</v>
      </c>
      <c r="S34" s="78">
        <f>P34/'סכום נכסי הקרן'!$C$42</f>
        <v>1.2043224739248914E-5</v>
      </c>
      <c r="W34" s="93"/>
    </row>
    <row r="35" spans="2:23">
      <c r="B35" s="79" t="s">
        <v>917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f t="shared" si="0"/>
        <v>0</v>
      </c>
      <c r="S35" s="80">
        <f>P35/'סכום נכסי הקרן'!$C$42</f>
        <v>0</v>
      </c>
    </row>
    <row r="36" spans="2:23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J36" s="77">
        <v>0</v>
      </c>
      <c r="K36" t="s">
        <v>211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f t="shared" si="0"/>
        <v>0</v>
      </c>
      <c r="S36" s="78">
        <f>P36/'סכום נכסי הקרן'!$C$42</f>
        <v>0</v>
      </c>
    </row>
    <row r="37" spans="2:23">
      <c r="B37" s="79" t="s">
        <v>234</v>
      </c>
      <c r="C37" s="16"/>
      <c r="D37" s="16"/>
      <c r="E37" s="16"/>
      <c r="J37" s="81">
        <v>11.62</v>
      </c>
      <c r="M37" s="80">
        <v>5.7099999999999998E-2</v>
      </c>
      <c r="N37" s="81">
        <v>3243178.15</v>
      </c>
      <c r="P37" s="81">
        <v>6952.4500956758302</v>
      </c>
      <c r="R37" s="80">
        <f t="shared" si="0"/>
        <v>4.9627550703348747E-2</v>
      </c>
      <c r="S37" s="80">
        <f>P37/'סכום נכסי הקרן'!$C$42</f>
        <v>4.3599071575057169E-4</v>
      </c>
    </row>
    <row r="38" spans="2:23">
      <c r="B38" s="79" t="s">
        <v>330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f t="shared" si="0"/>
        <v>0</v>
      </c>
      <c r="S38" s="80">
        <f>P38/'סכום נכסי הקרן'!$C$42</f>
        <v>0</v>
      </c>
    </row>
    <row r="39" spans="2:23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J39" s="77">
        <v>0</v>
      </c>
      <c r="K39" t="s">
        <v>211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f t="shared" si="0"/>
        <v>0</v>
      </c>
      <c r="S39" s="78">
        <f>P39/'סכום נכסי הקרן'!$C$42</f>
        <v>0</v>
      </c>
    </row>
    <row r="40" spans="2:23">
      <c r="B40" s="79" t="s">
        <v>331</v>
      </c>
      <c r="C40" s="16"/>
      <c r="D40" s="16"/>
      <c r="E40" s="16"/>
      <c r="J40" s="81">
        <v>11.62</v>
      </c>
      <c r="M40" s="80">
        <v>5.7099999999999998E-2</v>
      </c>
      <c r="N40" s="81">
        <v>3243178.15</v>
      </c>
      <c r="P40" s="81">
        <v>6952.4500956758302</v>
      </c>
      <c r="R40" s="80">
        <f t="shared" si="0"/>
        <v>4.9627550703348747E-2</v>
      </c>
      <c r="S40" s="80">
        <f>P40/'סכום נכסי הקרן'!$C$42</f>
        <v>4.3599071575057169E-4</v>
      </c>
    </row>
    <row r="41" spans="2:23">
      <c r="B41" t="s">
        <v>2078</v>
      </c>
      <c r="C41" t="s">
        <v>2079</v>
      </c>
      <c r="D41" t="s">
        <v>123</v>
      </c>
      <c r="E41"/>
      <c r="F41" t="s">
        <v>1704</v>
      </c>
      <c r="G41" t="s">
        <v>1049</v>
      </c>
      <c r="H41" t="s">
        <v>322</v>
      </c>
      <c r="I41" s="87">
        <v>42467</v>
      </c>
      <c r="J41" s="77">
        <v>13.66</v>
      </c>
      <c r="K41" t="s">
        <v>116</v>
      </c>
      <c r="L41" s="78">
        <v>4.5600000000000002E-2</v>
      </c>
      <c r="M41" s="78">
        <v>4.9099999999999998E-2</v>
      </c>
      <c r="N41" s="77">
        <v>1745201.92</v>
      </c>
      <c r="O41" s="77">
        <v>71.839999999999918</v>
      </c>
      <c r="P41" s="77">
        <v>3580.0918609111</v>
      </c>
      <c r="Q41" s="78">
        <v>1.0500000000000001E-2</v>
      </c>
      <c r="R41" s="78">
        <f t="shared" si="0"/>
        <v>2.5555191034095558E-2</v>
      </c>
      <c r="S41" s="78">
        <f>P41/'סכום נכסי הקרן'!$C$42</f>
        <v>2.2450888412161939E-4</v>
      </c>
    </row>
    <row r="42" spans="2:23">
      <c r="B42" t="s">
        <v>2080</v>
      </c>
      <c r="C42" t="s">
        <v>2081</v>
      </c>
      <c r="D42" t="s">
        <v>123</v>
      </c>
      <c r="E42"/>
      <c r="F42" t="s">
        <v>1704</v>
      </c>
      <c r="G42" t="s">
        <v>1115</v>
      </c>
      <c r="H42" t="s">
        <v>3033</v>
      </c>
      <c r="I42" s="87">
        <v>42639</v>
      </c>
      <c r="J42" s="77">
        <v>9.4600000000000009</v>
      </c>
      <c r="K42" t="s">
        <v>116</v>
      </c>
      <c r="L42" s="78">
        <v>3.95E-2</v>
      </c>
      <c r="M42" s="78">
        <v>6.5600000000000006E-2</v>
      </c>
      <c r="N42" s="77">
        <v>1497976.23</v>
      </c>
      <c r="O42" s="77">
        <v>78.840000000000089</v>
      </c>
      <c r="P42" s="77">
        <v>3372.3582347647298</v>
      </c>
      <c r="Q42" s="78">
        <v>3.8E-3</v>
      </c>
      <c r="R42" s="78">
        <f t="shared" si="0"/>
        <v>2.4072359669253186E-2</v>
      </c>
      <c r="S42" s="78">
        <f>P42/'סכום נכסי הקרן'!$C$42</f>
        <v>2.1148183162895227E-4</v>
      </c>
    </row>
    <row r="43" spans="2:23">
      <c r="B43" t="s">
        <v>236</v>
      </c>
      <c r="C43" s="16"/>
      <c r="D43" s="16"/>
      <c r="E43" s="16"/>
    </row>
    <row r="44" spans="2:23">
      <c r="B44" t="s">
        <v>324</v>
      </c>
      <c r="C44" s="16"/>
      <c r="D44" s="16"/>
      <c r="E44" s="16"/>
    </row>
    <row r="45" spans="2:23">
      <c r="B45" t="s">
        <v>325</v>
      </c>
      <c r="C45" s="16"/>
      <c r="D45" s="16"/>
      <c r="E45" s="16"/>
    </row>
    <row r="46" spans="2:23">
      <c r="B46" t="s">
        <v>326</v>
      </c>
      <c r="C46" s="16"/>
      <c r="D46" s="16"/>
      <c r="E46" s="16"/>
    </row>
    <row r="47" spans="2:23">
      <c r="C47" s="16"/>
      <c r="D47" s="16"/>
      <c r="E47" s="16"/>
    </row>
    <row r="48" spans="2:2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2:5">
      <c r="C513" s="16"/>
      <c r="D513" s="16"/>
      <c r="E513" s="16"/>
    </row>
    <row r="517" spans="2:5">
      <c r="B517" s="16"/>
    </row>
    <row r="518" spans="2:5">
      <c r="B518" s="16"/>
    </row>
    <row r="519" spans="2:5">
      <c r="B519" s="19"/>
    </row>
  </sheetData>
  <mergeCells count="2">
    <mergeCell ref="B6:S6"/>
    <mergeCell ref="B7:S7"/>
  </mergeCells>
  <dataValidations count="1">
    <dataValidation allowBlank="1" showInputMessage="1" showErrorMessage="1" sqref="C1:C4 A26:D26 A5:Q25 G26:Q26 A27:Q31 R5:XFD31 A32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18" workbookViewId="0">
      <selection activeCell="E29" sqref="E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2789</v>
      </c>
    </row>
    <row r="3" spans="2:98" s="1" customFormat="1">
      <c r="B3" s="2" t="s">
        <v>2</v>
      </c>
      <c r="C3" s="26" t="s">
        <v>2790</v>
      </c>
    </row>
    <row r="4" spans="2:98" s="1" customFormat="1">
      <c r="B4" s="2" t="s">
        <v>3</v>
      </c>
      <c r="C4" s="83" t="s">
        <v>196</v>
      </c>
    </row>
    <row r="6" spans="2:9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98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118603347.35600001</v>
      </c>
      <c r="I11" s="7"/>
      <c r="J11" s="75">
        <v>462665.40713576868</v>
      </c>
      <c r="K11" s="7"/>
      <c r="L11" s="76">
        <v>1</v>
      </c>
      <c r="M11" s="76">
        <v>2.9000000000000001E-2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35807184.770000003</v>
      </c>
      <c r="J12" s="81">
        <v>92418.828406275992</v>
      </c>
      <c r="L12" s="80">
        <v>0.19980000000000001</v>
      </c>
      <c r="M12" s="80">
        <v>5.7999999999999996E-3</v>
      </c>
    </row>
    <row r="13" spans="2:98">
      <c r="B13" t="s">
        <v>2082</v>
      </c>
      <c r="C13" t="s">
        <v>2083</v>
      </c>
      <c r="D13" t="s">
        <v>123</v>
      </c>
      <c r="E13" t="s">
        <v>2084</v>
      </c>
      <c r="F13" t="s">
        <v>996</v>
      </c>
      <c r="G13" t="s">
        <v>106</v>
      </c>
      <c r="H13" s="77">
        <v>12906.6</v>
      </c>
      <c r="I13" s="77">
        <v>100</v>
      </c>
      <c r="J13" s="77">
        <v>49.677503399999999</v>
      </c>
      <c r="K13" s="78">
        <v>0</v>
      </c>
      <c r="L13" s="78">
        <v>1E-4</v>
      </c>
      <c r="M13" s="78">
        <v>0</v>
      </c>
    </row>
    <row r="14" spans="2:98">
      <c r="B14" t="s">
        <v>2085</v>
      </c>
      <c r="C14" t="s">
        <v>2086</v>
      </c>
      <c r="D14" t="s">
        <v>123</v>
      </c>
      <c r="E14" t="s">
        <v>2087</v>
      </c>
      <c r="F14" t="s">
        <v>996</v>
      </c>
      <c r="G14" t="s">
        <v>106</v>
      </c>
      <c r="H14" s="77">
        <v>96528.5</v>
      </c>
      <c r="I14" s="77">
        <v>100</v>
      </c>
      <c r="J14" s="77">
        <v>371.53819650000003</v>
      </c>
      <c r="K14" s="78">
        <v>2.9999999999999997E-4</v>
      </c>
      <c r="L14" s="78">
        <v>8.0000000000000004E-4</v>
      </c>
      <c r="M14" s="78">
        <v>0</v>
      </c>
    </row>
    <row r="15" spans="2:98">
      <c r="B15" t="s">
        <v>2088</v>
      </c>
      <c r="C15" t="s">
        <v>2089</v>
      </c>
      <c r="D15" t="s">
        <v>123</v>
      </c>
      <c r="E15" t="s">
        <v>2090</v>
      </c>
      <c r="F15" t="s">
        <v>1074</v>
      </c>
      <c r="G15" t="s">
        <v>106</v>
      </c>
      <c r="H15" s="77">
        <v>410476</v>
      </c>
      <c r="I15" s="77">
        <v>100</v>
      </c>
      <c r="J15" s="77">
        <v>1579.9221239999999</v>
      </c>
      <c r="K15" s="78">
        <v>1E-4</v>
      </c>
      <c r="L15" s="78">
        <v>3.3999999999999998E-3</v>
      </c>
      <c r="M15" s="78">
        <v>1E-4</v>
      </c>
    </row>
    <row r="16" spans="2:98">
      <c r="B16" t="s">
        <v>2091</v>
      </c>
      <c r="C16" t="s">
        <v>2092</v>
      </c>
      <c r="D16" t="s">
        <v>123</v>
      </c>
      <c r="E16" t="s">
        <v>2093</v>
      </c>
      <c r="F16" t="s">
        <v>1657</v>
      </c>
      <c r="G16" t="s">
        <v>102</v>
      </c>
      <c r="H16" s="77">
        <v>6723708.7300000004</v>
      </c>
      <c r="I16" s="77">
        <v>96.445400000000006</v>
      </c>
      <c r="J16" s="77">
        <v>6484.7077794834204</v>
      </c>
      <c r="K16" s="78">
        <v>1.2800000000000001E-2</v>
      </c>
      <c r="L16" s="78">
        <v>1.4E-2</v>
      </c>
      <c r="M16" s="78">
        <v>4.0000000000000002E-4</v>
      </c>
    </row>
    <row r="17" spans="2:13">
      <c r="B17" t="s">
        <v>2094</v>
      </c>
      <c r="C17" t="s">
        <v>2095</v>
      </c>
      <c r="D17" t="s">
        <v>123</v>
      </c>
      <c r="E17" t="s">
        <v>2093</v>
      </c>
      <c r="F17" t="s">
        <v>1657</v>
      </c>
      <c r="G17" t="s">
        <v>102</v>
      </c>
      <c r="H17" s="77">
        <v>263928.88</v>
      </c>
      <c r="I17" s="77">
        <v>2251.7958540000018</v>
      </c>
      <c r="J17" s="77">
        <v>5943.1395773486402</v>
      </c>
      <c r="K17" s="78">
        <v>8.8000000000000005E-3</v>
      </c>
      <c r="L17" s="78">
        <v>1.2800000000000001E-2</v>
      </c>
      <c r="M17" s="78">
        <v>4.0000000000000002E-4</v>
      </c>
    </row>
    <row r="18" spans="2:13">
      <c r="B18" t="s">
        <v>2096</v>
      </c>
      <c r="C18" t="s">
        <v>2097</v>
      </c>
      <c r="D18" t="s">
        <v>123</v>
      </c>
      <c r="E18" t="s">
        <v>2098</v>
      </c>
      <c r="F18" t="s">
        <v>1694</v>
      </c>
      <c r="G18" t="s">
        <v>106</v>
      </c>
      <c r="H18" s="77">
        <v>153415.16</v>
      </c>
      <c r="I18" s="77">
        <v>334.45</v>
      </c>
      <c r="J18" s="77">
        <v>1974.9103630843799</v>
      </c>
      <c r="K18" s="78">
        <v>1E-4</v>
      </c>
      <c r="L18" s="78">
        <v>4.3E-3</v>
      </c>
      <c r="M18" s="78">
        <v>1E-4</v>
      </c>
    </row>
    <row r="19" spans="2:13">
      <c r="B19" t="s">
        <v>2099</v>
      </c>
      <c r="C19" t="s">
        <v>2100</v>
      </c>
      <c r="D19" t="s">
        <v>123</v>
      </c>
      <c r="E19" t="s">
        <v>2101</v>
      </c>
      <c r="F19" t="s">
        <v>703</v>
      </c>
      <c r="G19" t="s">
        <v>102</v>
      </c>
      <c r="H19" s="77">
        <v>11862955.15</v>
      </c>
      <c r="I19" s="77">
        <v>100</v>
      </c>
      <c r="J19" s="77">
        <v>11862.95515</v>
      </c>
      <c r="K19" s="78">
        <v>2.5899999999999999E-2</v>
      </c>
      <c r="L19" s="78">
        <v>2.5600000000000001E-2</v>
      </c>
      <c r="M19" s="78">
        <v>6.9999999999999999E-4</v>
      </c>
    </row>
    <row r="20" spans="2:13">
      <c r="B20" t="s">
        <v>2102</v>
      </c>
      <c r="C20" t="s">
        <v>2103</v>
      </c>
      <c r="D20" t="s">
        <v>123</v>
      </c>
      <c r="E20" t="s">
        <v>2104</v>
      </c>
      <c r="F20" t="s">
        <v>703</v>
      </c>
      <c r="G20" t="s">
        <v>110</v>
      </c>
      <c r="H20" s="77">
        <v>371555.82</v>
      </c>
      <c r="I20" s="77">
        <v>144.71680000000043</v>
      </c>
      <c r="J20" s="77">
        <v>2181.7327340138099</v>
      </c>
      <c r="K20" s="78">
        <v>2.46E-2</v>
      </c>
      <c r="L20" s="78">
        <v>4.7000000000000002E-3</v>
      </c>
      <c r="M20" s="78">
        <v>1E-4</v>
      </c>
    </row>
    <row r="21" spans="2:13">
      <c r="B21" t="s">
        <v>2105</v>
      </c>
      <c r="C21" t="s">
        <v>2106</v>
      </c>
      <c r="D21" t="s">
        <v>123</v>
      </c>
      <c r="E21" t="s">
        <v>2107</v>
      </c>
      <c r="F21" t="s">
        <v>703</v>
      </c>
      <c r="G21" t="s">
        <v>102</v>
      </c>
      <c r="H21" s="77">
        <v>2606844.48</v>
      </c>
      <c r="I21" s="77">
        <v>100</v>
      </c>
      <c r="J21" s="77">
        <v>2606.8444800000002</v>
      </c>
      <c r="K21" s="78">
        <v>6.8999999999999999E-3</v>
      </c>
      <c r="L21" s="78">
        <v>5.5999999999999999E-3</v>
      </c>
      <c r="M21" s="78">
        <v>2.0000000000000001E-4</v>
      </c>
    </row>
    <row r="22" spans="2:13">
      <c r="B22" t="s">
        <v>2108</v>
      </c>
      <c r="C22" t="s">
        <v>2109</v>
      </c>
      <c r="D22" t="s">
        <v>123</v>
      </c>
      <c r="E22" t="s">
        <v>2107</v>
      </c>
      <c r="F22" t="s">
        <v>703</v>
      </c>
      <c r="G22" t="s">
        <v>102</v>
      </c>
      <c r="H22" s="77">
        <v>1594821.76</v>
      </c>
      <c r="I22" s="77">
        <v>100</v>
      </c>
      <c r="J22" s="77">
        <v>1594.82176</v>
      </c>
      <c r="K22" s="78">
        <v>0</v>
      </c>
      <c r="L22" s="78">
        <v>3.3999999999999998E-3</v>
      </c>
      <c r="M22" s="78">
        <v>1E-4</v>
      </c>
    </row>
    <row r="23" spans="2:13">
      <c r="B23" t="s">
        <v>2110</v>
      </c>
      <c r="C23" t="s">
        <v>2111</v>
      </c>
      <c r="D23" t="s">
        <v>123</v>
      </c>
      <c r="E23" t="s">
        <v>2112</v>
      </c>
      <c r="F23" t="s">
        <v>1450</v>
      </c>
      <c r="G23" t="s">
        <v>106</v>
      </c>
      <c r="H23" s="77">
        <v>117464.2</v>
      </c>
      <c r="I23" s="77">
        <v>100</v>
      </c>
      <c r="J23" s="77">
        <v>452.11970580000002</v>
      </c>
      <c r="K23" s="78">
        <v>1E-4</v>
      </c>
      <c r="L23" s="78">
        <v>1E-3</v>
      </c>
      <c r="M23" s="78">
        <v>0</v>
      </c>
    </row>
    <row r="24" spans="2:13">
      <c r="B24" t="s">
        <v>2113</v>
      </c>
      <c r="C24" t="s">
        <v>2114</v>
      </c>
      <c r="D24" t="s">
        <v>123</v>
      </c>
      <c r="E24" t="s">
        <v>2115</v>
      </c>
      <c r="F24" t="s">
        <v>1450</v>
      </c>
      <c r="G24" t="s">
        <v>106</v>
      </c>
      <c r="H24" s="77">
        <v>117464.2</v>
      </c>
      <c r="I24" s="77">
        <v>100</v>
      </c>
      <c r="J24" s="77">
        <v>452.11970580000002</v>
      </c>
      <c r="K24" s="78">
        <v>1E-4</v>
      </c>
      <c r="L24" s="78">
        <v>1E-3</v>
      </c>
      <c r="M24" s="78">
        <v>0</v>
      </c>
    </row>
    <row r="25" spans="2:13">
      <c r="B25" t="s">
        <v>2116</v>
      </c>
      <c r="C25" t="s">
        <v>2117</v>
      </c>
      <c r="D25" t="s">
        <v>123</v>
      </c>
      <c r="E25" t="s">
        <v>2118</v>
      </c>
      <c r="F25" t="s">
        <v>1450</v>
      </c>
      <c r="G25" t="s">
        <v>106</v>
      </c>
      <c r="H25" s="77">
        <v>117464.2</v>
      </c>
      <c r="I25" s="77">
        <v>100</v>
      </c>
      <c r="J25" s="77">
        <v>452.11970580000002</v>
      </c>
      <c r="K25" s="78">
        <v>1E-4</v>
      </c>
      <c r="L25" s="78">
        <v>1E-3</v>
      </c>
      <c r="M25" s="78">
        <v>0</v>
      </c>
    </row>
    <row r="26" spans="2:13">
      <c r="B26" t="s">
        <v>2119</v>
      </c>
      <c r="C26" t="s">
        <v>2120</v>
      </c>
      <c r="D26" t="s">
        <v>123</v>
      </c>
      <c r="E26" t="s">
        <v>2121</v>
      </c>
      <c r="F26" t="s">
        <v>1450</v>
      </c>
      <c r="G26" t="s">
        <v>102</v>
      </c>
      <c r="H26" s="77">
        <v>11741.21</v>
      </c>
      <c r="I26" s="77">
        <v>3904.375</v>
      </c>
      <c r="J26" s="77">
        <v>458.42086793750002</v>
      </c>
      <c r="K26" s="78">
        <v>1.17E-2</v>
      </c>
      <c r="L26" s="78">
        <v>1E-3</v>
      </c>
      <c r="M26" s="78">
        <v>0</v>
      </c>
    </row>
    <row r="27" spans="2:13">
      <c r="B27" t="s">
        <v>2122</v>
      </c>
      <c r="C27" t="s">
        <v>2123</v>
      </c>
      <c r="D27" t="s">
        <v>123</v>
      </c>
      <c r="E27" t="s">
        <v>2124</v>
      </c>
      <c r="F27" t="s">
        <v>1450</v>
      </c>
      <c r="G27" t="s">
        <v>106</v>
      </c>
      <c r="H27" s="77">
        <v>117464.2</v>
      </c>
      <c r="I27" s="77">
        <v>100</v>
      </c>
      <c r="J27" s="77">
        <v>452.11970580000002</v>
      </c>
      <c r="K27" s="78">
        <v>1E-4</v>
      </c>
      <c r="L27" s="78">
        <v>1E-3</v>
      </c>
      <c r="M27" s="78">
        <v>0</v>
      </c>
    </row>
    <row r="28" spans="2:13">
      <c r="B28" t="s">
        <v>2125</v>
      </c>
      <c r="C28" t="s">
        <v>2126</v>
      </c>
      <c r="D28" t="s">
        <v>123</v>
      </c>
      <c r="E28">
        <v>520034505</v>
      </c>
      <c r="F28" t="s">
        <v>585</v>
      </c>
      <c r="G28" t="s">
        <v>102</v>
      </c>
      <c r="H28" s="77">
        <v>8347249.1200000001</v>
      </c>
      <c r="I28" s="77">
        <v>101.42276899999987</v>
      </c>
      <c r="J28" s="77">
        <v>8466.0111928321294</v>
      </c>
      <c r="K28" s="78">
        <v>1.29E-2</v>
      </c>
      <c r="L28" s="78">
        <v>1.83E-2</v>
      </c>
      <c r="M28" s="78">
        <v>5.0000000000000001E-4</v>
      </c>
    </row>
    <row r="29" spans="2:13">
      <c r="B29" t="s">
        <v>2127</v>
      </c>
      <c r="C29" t="s">
        <v>2128</v>
      </c>
      <c r="D29" t="s">
        <v>123</v>
      </c>
      <c r="E29" t="s">
        <v>2129</v>
      </c>
      <c r="F29" t="s">
        <v>1465</v>
      </c>
      <c r="G29" t="s">
        <v>106</v>
      </c>
      <c r="H29" s="77">
        <v>30815.78</v>
      </c>
      <c r="I29" s="77">
        <v>824.19639999999947</v>
      </c>
      <c r="J29" s="77">
        <v>977.57883260949995</v>
      </c>
      <c r="K29" s="78">
        <v>3.7000000000000002E-3</v>
      </c>
      <c r="L29" s="78">
        <v>2.0999999999999999E-3</v>
      </c>
      <c r="M29" s="78">
        <v>1E-4</v>
      </c>
    </row>
    <row r="30" spans="2:13">
      <c r="B30" t="s">
        <v>2130</v>
      </c>
      <c r="C30" t="s">
        <v>2131</v>
      </c>
      <c r="D30" t="s">
        <v>123</v>
      </c>
      <c r="E30" t="s">
        <v>2132</v>
      </c>
      <c r="F30" t="s">
        <v>1465</v>
      </c>
      <c r="G30" t="s">
        <v>106</v>
      </c>
      <c r="H30" s="77">
        <v>114379.26</v>
      </c>
      <c r="I30" s="77">
        <v>322.17919999999981</v>
      </c>
      <c r="J30" s="77">
        <v>1418.3803054257601</v>
      </c>
      <c r="K30" s="78">
        <v>0.01</v>
      </c>
      <c r="L30" s="78">
        <v>3.0999999999999999E-3</v>
      </c>
      <c r="M30" s="78">
        <v>1E-4</v>
      </c>
    </row>
    <row r="31" spans="2:13">
      <c r="B31" t="s">
        <v>2133</v>
      </c>
      <c r="C31" t="s">
        <v>2134</v>
      </c>
      <c r="D31" t="s">
        <v>123</v>
      </c>
      <c r="E31" t="s">
        <v>2135</v>
      </c>
      <c r="F31" t="s">
        <v>1465</v>
      </c>
      <c r="G31" t="s">
        <v>106</v>
      </c>
      <c r="H31" s="77">
        <v>44217.120000000003</v>
      </c>
      <c r="I31" s="77">
        <v>580.20000000000005</v>
      </c>
      <c r="J31" s="77">
        <v>987.45221369375997</v>
      </c>
      <c r="K31" s="78">
        <v>4.4000000000000003E-3</v>
      </c>
      <c r="L31" s="78">
        <v>2.0999999999999999E-3</v>
      </c>
      <c r="M31" s="78">
        <v>1E-4</v>
      </c>
    </row>
    <row r="32" spans="2:13">
      <c r="B32" t="s">
        <v>2136</v>
      </c>
      <c r="C32" t="s">
        <v>2137</v>
      </c>
      <c r="D32" t="s">
        <v>123</v>
      </c>
      <c r="E32" t="s">
        <v>2138</v>
      </c>
      <c r="F32" t="s">
        <v>1465</v>
      </c>
      <c r="G32" t="s">
        <v>106</v>
      </c>
      <c r="H32" s="77">
        <v>113429.21</v>
      </c>
      <c r="I32" s="77">
        <v>369.08189999999979</v>
      </c>
      <c r="J32" s="77">
        <v>1611.3710844950899</v>
      </c>
      <c r="K32" s="78">
        <v>2.2000000000000001E-3</v>
      </c>
      <c r="L32" s="78">
        <v>3.5000000000000001E-3</v>
      </c>
      <c r="M32" s="78">
        <v>1E-4</v>
      </c>
    </row>
    <row r="33" spans="2:13">
      <c r="B33" t="s">
        <v>2139</v>
      </c>
      <c r="C33" t="s">
        <v>2140</v>
      </c>
      <c r="D33" t="s">
        <v>123</v>
      </c>
      <c r="E33" t="s">
        <v>2141</v>
      </c>
      <c r="F33" t="s">
        <v>1465</v>
      </c>
      <c r="G33" t="s">
        <v>106</v>
      </c>
      <c r="H33" s="77">
        <v>686.93</v>
      </c>
      <c r="I33" s="77">
        <v>15266.785100000072</v>
      </c>
      <c r="J33" s="77">
        <v>403.652816389718</v>
      </c>
      <c r="K33" s="78">
        <v>8.6E-3</v>
      </c>
      <c r="L33" s="78">
        <v>8.9999999999999998E-4</v>
      </c>
      <c r="M33" s="78">
        <v>0</v>
      </c>
    </row>
    <row r="34" spans="2:13">
      <c r="B34" t="s">
        <v>2142</v>
      </c>
      <c r="C34" t="s">
        <v>2143</v>
      </c>
      <c r="D34" t="s">
        <v>123</v>
      </c>
      <c r="E34" t="s">
        <v>2144</v>
      </c>
      <c r="F34" t="s">
        <v>1469</v>
      </c>
      <c r="G34" t="s">
        <v>106</v>
      </c>
      <c r="H34" s="77">
        <v>294743</v>
      </c>
      <c r="I34" s="77">
        <v>6.9478</v>
      </c>
      <c r="J34" s="77">
        <v>78.820415338746002</v>
      </c>
      <c r="K34" s="78">
        <v>3.3999999999999998E-3</v>
      </c>
      <c r="L34" s="78">
        <v>2.0000000000000001E-4</v>
      </c>
      <c r="M34" s="78">
        <v>0</v>
      </c>
    </row>
    <row r="35" spans="2:13">
      <c r="B35" t="s">
        <v>2145</v>
      </c>
      <c r="C35" t="s">
        <v>2146</v>
      </c>
      <c r="D35" t="s">
        <v>123</v>
      </c>
      <c r="E35" t="s">
        <v>2057</v>
      </c>
      <c r="F35" t="s">
        <v>112</v>
      </c>
      <c r="G35" t="s">
        <v>102</v>
      </c>
      <c r="H35" s="77">
        <v>681127</v>
      </c>
      <c r="I35" s="77">
        <v>1E-4</v>
      </c>
      <c r="J35" s="77">
        <v>6.8112700000000001E-4</v>
      </c>
      <c r="K35" s="78">
        <v>2.4899999999999999E-2</v>
      </c>
      <c r="L35" s="78">
        <v>0</v>
      </c>
      <c r="M35" s="78">
        <v>0</v>
      </c>
    </row>
    <row r="36" spans="2:13">
      <c r="B36" t="s">
        <v>2147</v>
      </c>
      <c r="C36" t="s">
        <v>2148</v>
      </c>
      <c r="D36" t="s">
        <v>123</v>
      </c>
      <c r="E36" t="s">
        <v>2149</v>
      </c>
      <c r="F36" t="s">
        <v>509</v>
      </c>
      <c r="G36" t="s">
        <v>106</v>
      </c>
      <c r="H36" s="77">
        <v>87870.33</v>
      </c>
      <c r="I36" s="77">
        <v>1115.5499000000016</v>
      </c>
      <c r="J36" s="77">
        <v>3772.9336696335399</v>
      </c>
      <c r="K36" s="78">
        <v>3.7000000000000002E-3</v>
      </c>
      <c r="L36" s="78">
        <v>8.2000000000000007E-3</v>
      </c>
      <c r="M36" s="78">
        <v>2.0000000000000001E-4</v>
      </c>
    </row>
    <row r="37" spans="2:13">
      <c r="B37" t="s">
        <v>2150</v>
      </c>
      <c r="C37" t="s">
        <v>2151</v>
      </c>
      <c r="D37" t="s">
        <v>123</v>
      </c>
      <c r="E37" t="s">
        <v>2152</v>
      </c>
      <c r="F37" t="s">
        <v>350</v>
      </c>
      <c r="G37" t="s">
        <v>106</v>
      </c>
      <c r="H37" s="77">
        <v>1513927.93</v>
      </c>
      <c r="I37" s="77">
        <v>648.44300000000021</v>
      </c>
      <c r="J37" s="77">
        <v>37785.477835762998</v>
      </c>
      <c r="K37" s="78">
        <v>2.5499999999999998E-2</v>
      </c>
      <c r="L37" s="78">
        <v>8.1699999999999995E-2</v>
      </c>
      <c r="M37" s="78">
        <v>2.3999999999999998E-3</v>
      </c>
    </row>
    <row r="38" spans="2:13">
      <c r="B38" s="79" t="s">
        <v>234</v>
      </c>
      <c r="C38" s="16"/>
      <c r="D38" s="16"/>
      <c r="E38" s="16"/>
      <c r="H38" s="81">
        <v>82796162.585999995</v>
      </c>
      <c r="J38" s="81">
        <v>370246.57872949267</v>
      </c>
      <c r="L38" s="80">
        <v>0.80020000000000002</v>
      </c>
      <c r="M38" s="80">
        <v>2.3199999999999998E-2</v>
      </c>
    </row>
    <row r="39" spans="2:13">
      <c r="B39" s="79" t="s">
        <v>330</v>
      </c>
      <c r="C39" s="16"/>
      <c r="D39" s="16"/>
      <c r="E39" s="16"/>
      <c r="H39" s="81">
        <v>0</v>
      </c>
      <c r="J39" s="81">
        <v>0</v>
      </c>
      <c r="L39" s="80">
        <v>0</v>
      </c>
      <c r="M39" s="80">
        <v>0</v>
      </c>
    </row>
    <row r="40" spans="2:13">
      <c r="B40" t="s">
        <v>211</v>
      </c>
      <c r="C40" t="s">
        <v>211</v>
      </c>
      <c r="D40" s="16"/>
      <c r="E40" s="16"/>
      <c r="F40" t="s">
        <v>211</v>
      </c>
      <c r="G40" t="s">
        <v>211</v>
      </c>
      <c r="H40" s="77">
        <v>0</v>
      </c>
      <c r="I40" s="77">
        <v>0</v>
      </c>
      <c r="J40" s="77">
        <v>0</v>
      </c>
      <c r="K40" s="78">
        <v>0</v>
      </c>
      <c r="L40" s="78">
        <v>0</v>
      </c>
      <c r="M40" s="78">
        <v>0</v>
      </c>
    </row>
    <row r="41" spans="2:13">
      <c r="B41" s="79" t="s">
        <v>331</v>
      </c>
      <c r="C41" s="16"/>
      <c r="D41" s="16"/>
      <c r="E41" s="16"/>
      <c r="H41" s="81">
        <v>82796162.585999995</v>
      </c>
      <c r="J41" s="81">
        <v>370246.57872949267</v>
      </c>
      <c r="L41" s="80">
        <v>0.80020000000000002</v>
      </c>
      <c r="M41" s="80">
        <v>2.3199999999999998E-2</v>
      </c>
    </row>
    <row r="42" spans="2:13">
      <c r="B42" t="s">
        <v>2153</v>
      </c>
      <c r="C42" t="s">
        <v>2154</v>
      </c>
      <c r="D42" t="s">
        <v>123</v>
      </c>
      <c r="E42"/>
      <c r="F42" t="s">
        <v>996</v>
      </c>
      <c r="G42" t="s">
        <v>106</v>
      </c>
      <c r="H42" s="77">
        <v>5713.87</v>
      </c>
      <c r="I42" s="77">
        <v>14777.71769999999</v>
      </c>
      <c r="J42" s="77">
        <v>3250.01699704986</v>
      </c>
      <c r="K42" s="78">
        <v>8.9999999999999998E-4</v>
      </c>
      <c r="L42" s="78">
        <v>7.0000000000000001E-3</v>
      </c>
      <c r="M42" s="78">
        <v>2.0000000000000001E-4</v>
      </c>
    </row>
    <row r="43" spans="2:13">
      <c r="B43" t="s">
        <v>2155</v>
      </c>
      <c r="C43" t="s">
        <v>2156</v>
      </c>
      <c r="D43" t="s">
        <v>123</v>
      </c>
      <c r="E43"/>
      <c r="F43" t="s">
        <v>996</v>
      </c>
      <c r="G43" t="s">
        <v>106</v>
      </c>
      <c r="H43" s="77">
        <v>1918292</v>
      </c>
      <c r="I43" s="77">
        <v>238.20070000000061</v>
      </c>
      <c r="J43" s="77">
        <v>17587.562757397402</v>
      </c>
      <c r="K43" s="78">
        <v>1.15E-2</v>
      </c>
      <c r="L43" s="78">
        <v>3.7999999999999999E-2</v>
      </c>
      <c r="M43" s="78">
        <v>1.1000000000000001E-3</v>
      </c>
    </row>
    <row r="44" spans="2:13">
      <c r="B44" t="s">
        <v>2157</v>
      </c>
      <c r="C44" t="s">
        <v>2158</v>
      </c>
      <c r="D44" t="s">
        <v>123</v>
      </c>
      <c r="E44"/>
      <c r="F44" t="s">
        <v>996</v>
      </c>
      <c r="G44" t="s">
        <v>106</v>
      </c>
      <c r="H44" s="77">
        <v>1169746.77</v>
      </c>
      <c r="I44" s="77">
        <v>94.301700000000096</v>
      </c>
      <c r="J44" s="77">
        <v>4245.7976046597996</v>
      </c>
      <c r="K44" s="78">
        <v>1.1999999999999999E-3</v>
      </c>
      <c r="L44" s="78">
        <v>9.1999999999999998E-3</v>
      </c>
      <c r="M44" s="78">
        <v>2.9999999999999997E-4</v>
      </c>
    </row>
    <row r="45" spans="2:13">
      <c r="B45" t="s">
        <v>2159</v>
      </c>
      <c r="C45" t="s">
        <v>2160</v>
      </c>
      <c r="D45" t="s">
        <v>123</v>
      </c>
      <c r="E45"/>
      <c r="F45" t="s">
        <v>938</v>
      </c>
      <c r="G45" t="s">
        <v>110</v>
      </c>
      <c r="H45" s="77">
        <v>858482</v>
      </c>
      <c r="I45" s="77">
        <v>100</v>
      </c>
      <c r="J45" s="77">
        <v>3483.2907150000001</v>
      </c>
      <c r="K45" s="78">
        <v>1.17E-2</v>
      </c>
      <c r="L45" s="78">
        <v>7.4999999999999997E-3</v>
      </c>
      <c r="M45" s="78">
        <v>2.0000000000000001E-4</v>
      </c>
    </row>
    <row r="46" spans="2:13">
      <c r="B46" t="s">
        <v>2161</v>
      </c>
      <c r="C46" t="s">
        <v>2162</v>
      </c>
      <c r="D46" t="s">
        <v>123</v>
      </c>
      <c r="E46"/>
      <c r="F46" t="s">
        <v>938</v>
      </c>
      <c r="G46" t="s">
        <v>110</v>
      </c>
      <c r="H46" s="77">
        <v>2153658.088</v>
      </c>
      <c r="I46" s="77">
        <v>83.50980000000007</v>
      </c>
      <c r="J46" s="77">
        <v>7297.4768927039304</v>
      </c>
      <c r="K46" s="78">
        <v>3.2000000000000001E-2</v>
      </c>
      <c r="L46" s="78">
        <v>1.5800000000000002E-2</v>
      </c>
      <c r="M46" s="78">
        <v>5.0000000000000001E-4</v>
      </c>
    </row>
    <row r="47" spans="2:13">
      <c r="B47" t="s">
        <v>2163</v>
      </c>
      <c r="C47" t="s">
        <v>2164</v>
      </c>
      <c r="D47" t="s">
        <v>123</v>
      </c>
      <c r="E47"/>
      <c r="F47" t="s">
        <v>938</v>
      </c>
      <c r="G47" t="s">
        <v>110</v>
      </c>
      <c r="H47" s="77">
        <v>783889.58</v>
      </c>
      <c r="I47" s="77">
        <v>63.360499999999753</v>
      </c>
      <c r="J47" s="77">
        <v>2015.26431989041</v>
      </c>
      <c r="K47" s="78">
        <v>2.87E-2</v>
      </c>
      <c r="L47" s="78">
        <v>4.4000000000000003E-3</v>
      </c>
      <c r="M47" s="78">
        <v>1E-4</v>
      </c>
    </row>
    <row r="48" spans="2:13">
      <c r="B48" t="s">
        <v>2165</v>
      </c>
      <c r="C48" t="s">
        <v>2166</v>
      </c>
      <c r="D48" t="s">
        <v>123</v>
      </c>
      <c r="E48"/>
      <c r="F48" t="s">
        <v>938</v>
      </c>
      <c r="G48" t="s">
        <v>110</v>
      </c>
      <c r="H48" s="77">
        <v>369043.23800000001</v>
      </c>
      <c r="I48" s="77">
        <v>100</v>
      </c>
      <c r="J48" s="77">
        <v>1497.392938185</v>
      </c>
      <c r="K48" s="78">
        <v>4.4499999999999998E-2</v>
      </c>
      <c r="L48" s="78">
        <v>3.2000000000000002E-3</v>
      </c>
      <c r="M48" s="78">
        <v>1E-4</v>
      </c>
    </row>
    <row r="49" spans="2:13">
      <c r="B49" t="s">
        <v>2167</v>
      </c>
      <c r="C49" t="s">
        <v>2168</v>
      </c>
      <c r="D49" t="s">
        <v>123</v>
      </c>
      <c r="E49"/>
      <c r="F49" t="s">
        <v>938</v>
      </c>
      <c r="G49" t="s">
        <v>106</v>
      </c>
      <c r="H49" s="77">
        <v>4683218.96</v>
      </c>
      <c r="I49" s="77">
        <v>218.58120000000014</v>
      </c>
      <c r="J49" s="77">
        <v>39400.812739171401</v>
      </c>
      <c r="K49" s="78">
        <v>0.01</v>
      </c>
      <c r="L49" s="78">
        <v>8.5199999999999998E-2</v>
      </c>
      <c r="M49" s="78">
        <v>2.5000000000000001E-3</v>
      </c>
    </row>
    <row r="50" spans="2:13">
      <c r="B50" t="s">
        <v>2169</v>
      </c>
      <c r="C50" t="s">
        <v>2170</v>
      </c>
      <c r="D50" t="s">
        <v>123</v>
      </c>
      <c r="E50"/>
      <c r="F50" t="s">
        <v>938</v>
      </c>
      <c r="G50" t="s">
        <v>106</v>
      </c>
      <c r="H50" s="77">
        <v>4509386.58</v>
      </c>
      <c r="I50" s="77">
        <v>96.480899999999949</v>
      </c>
      <c r="J50" s="77">
        <v>16745.8318171666</v>
      </c>
      <c r="K50" s="78">
        <v>3.3500000000000002E-2</v>
      </c>
      <c r="L50" s="78">
        <v>3.6200000000000003E-2</v>
      </c>
      <c r="M50" s="78">
        <v>1.1000000000000001E-3</v>
      </c>
    </row>
    <row r="51" spans="2:13">
      <c r="B51" t="s">
        <v>2171</v>
      </c>
      <c r="C51" t="s">
        <v>2172</v>
      </c>
      <c r="D51" t="s">
        <v>123</v>
      </c>
      <c r="E51"/>
      <c r="F51" t="s">
        <v>938</v>
      </c>
      <c r="G51" t="s">
        <v>106</v>
      </c>
      <c r="H51" s="77">
        <v>441602.43</v>
      </c>
      <c r="I51" s="77">
        <v>100</v>
      </c>
      <c r="J51" s="77">
        <v>1699.7277530700001</v>
      </c>
      <c r="K51" s="78">
        <v>2.1299999999999999E-2</v>
      </c>
      <c r="L51" s="78">
        <v>3.7000000000000002E-3</v>
      </c>
      <c r="M51" s="78">
        <v>1E-4</v>
      </c>
    </row>
    <row r="52" spans="2:13">
      <c r="B52" t="s">
        <v>2173</v>
      </c>
      <c r="C52" t="s">
        <v>2174</v>
      </c>
      <c r="D52" t="s">
        <v>123</v>
      </c>
      <c r="E52"/>
      <c r="F52" t="s">
        <v>938</v>
      </c>
      <c r="G52" t="s">
        <v>106</v>
      </c>
      <c r="H52" s="77">
        <v>7989514.04</v>
      </c>
      <c r="I52" s="77">
        <v>142.97960000000009</v>
      </c>
      <c r="J52" s="77">
        <v>43968.571207676599</v>
      </c>
      <c r="K52" s="78">
        <v>8.0999999999999996E-3</v>
      </c>
      <c r="L52" s="78">
        <v>9.5000000000000001E-2</v>
      </c>
      <c r="M52" s="78">
        <v>2.8E-3</v>
      </c>
    </row>
    <row r="53" spans="2:13">
      <c r="B53" t="s">
        <v>2175</v>
      </c>
      <c r="C53" t="s">
        <v>2176</v>
      </c>
      <c r="D53" t="s">
        <v>123</v>
      </c>
      <c r="E53"/>
      <c r="F53" t="s">
        <v>1074</v>
      </c>
      <c r="G53" t="s">
        <v>106</v>
      </c>
      <c r="H53" s="77">
        <v>32251.62</v>
      </c>
      <c r="I53" s="77">
        <v>2072.1438999999987</v>
      </c>
      <c r="J53" s="77">
        <v>2572.2866094760602</v>
      </c>
      <c r="K53" s="78">
        <v>2.8999999999999998E-3</v>
      </c>
      <c r="L53" s="78">
        <v>5.5999999999999999E-3</v>
      </c>
      <c r="M53" s="78">
        <v>2.0000000000000001E-4</v>
      </c>
    </row>
    <row r="54" spans="2:13">
      <c r="B54" t="s">
        <v>2177</v>
      </c>
      <c r="C54" t="s">
        <v>2178</v>
      </c>
      <c r="D54" t="s">
        <v>123</v>
      </c>
      <c r="E54"/>
      <c r="F54" t="s">
        <v>950</v>
      </c>
      <c r="G54" t="s">
        <v>106</v>
      </c>
      <c r="H54" s="77">
        <v>36841.550000000003</v>
      </c>
      <c r="I54" s="77">
        <v>2257.4877000000029</v>
      </c>
      <c r="J54" s="77">
        <v>3201.1881265367601</v>
      </c>
      <c r="K54" s="78">
        <v>0</v>
      </c>
      <c r="L54" s="78">
        <v>6.8999999999999999E-3</v>
      </c>
      <c r="M54" s="78">
        <v>2.0000000000000001E-4</v>
      </c>
    </row>
    <row r="55" spans="2:13">
      <c r="B55" t="s">
        <v>2179</v>
      </c>
      <c r="C55" t="s">
        <v>2180</v>
      </c>
      <c r="D55" t="s">
        <v>123</v>
      </c>
      <c r="E55"/>
      <c r="F55" t="s">
        <v>950</v>
      </c>
      <c r="G55" t="s">
        <v>106</v>
      </c>
      <c r="H55" s="77">
        <v>44706.69</v>
      </c>
      <c r="I55" s="77">
        <v>2472.2510000000002</v>
      </c>
      <c r="J55" s="77">
        <v>4254.1518621882196</v>
      </c>
      <c r="K55" s="78">
        <v>0</v>
      </c>
      <c r="L55" s="78">
        <v>9.1999999999999998E-3</v>
      </c>
      <c r="M55" s="78">
        <v>2.9999999999999997E-4</v>
      </c>
    </row>
    <row r="56" spans="2:13">
      <c r="B56" t="s">
        <v>2181</v>
      </c>
      <c r="C56" t="s">
        <v>2182</v>
      </c>
      <c r="D56" t="s">
        <v>123</v>
      </c>
      <c r="E56"/>
      <c r="F56" t="s">
        <v>978</v>
      </c>
      <c r="G56" t="s">
        <v>110</v>
      </c>
      <c r="H56" s="77">
        <v>3513666.03</v>
      </c>
      <c r="I56" s="77">
        <v>108.53570000000003</v>
      </c>
      <c r="J56" s="77">
        <v>15473.6090515169</v>
      </c>
      <c r="K56" s="78">
        <v>3.3799999999999997E-2</v>
      </c>
      <c r="L56" s="78">
        <v>3.3399999999999999E-2</v>
      </c>
      <c r="M56" s="78">
        <v>1E-3</v>
      </c>
    </row>
    <row r="57" spans="2:13">
      <c r="B57" t="s">
        <v>2183</v>
      </c>
      <c r="C57" t="s">
        <v>2184</v>
      </c>
      <c r="D57" t="s">
        <v>123</v>
      </c>
      <c r="E57"/>
      <c r="F57" t="s">
        <v>978</v>
      </c>
      <c r="G57" t="s">
        <v>106</v>
      </c>
      <c r="H57" s="77">
        <v>92743.58</v>
      </c>
      <c r="I57" s="77">
        <v>7851.7899999999872</v>
      </c>
      <c r="J57" s="77">
        <v>28028.537858175601</v>
      </c>
      <c r="K57" s="78">
        <v>2.5499999999999998E-2</v>
      </c>
      <c r="L57" s="78">
        <v>6.0600000000000001E-2</v>
      </c>
      <c r="M57" s="78">
        <v>1.8E-3</v>
      </c>
    </row>
    <row r="58" spans="2:13">
      <c r="B58" t="s">
        <v>2185</v>
      </c>
      <c r="C58" t="s">
        <v>2186</v>
      </c>
      <c r="D58" t="s">
        <v>123</v>
      </c>
      <c r="E58"/>
      <c r="F58" t="s">
        <v>978</v>
      </c>
      <c r="G58" t="s">
        <v>106</v>
      </c>
      <c r="H58" s="77">
        <v>47837.48</v>
      </c>
      <c r="I58" s="77">
        <v>11056.168</v>
      </c>
      <c r="J58" s="77">
        <v>20357.330807544899</v>
      </c>
      <c r="K58" s="78">
        <v>2.9100000000000001E-2</v>
      </c>
      <c r="L58" s="78">
        <v>4.3999999999999997E-2</v>
      </c>
      <c r="M58" s="78">
        <v>1.2999999999999999E-3</v>
      </c>
    </row>
    <row r="59" spans="2:13">
      <c r="B59" t="s">
        <v>2187</v>
      </c>
      <c r="C59" t="s">
        <v>2188</v>
      </c>
      <c r="D59" t="s">
        <v>123</v>
      </c>
      <c r="E59"/>
      <c r="F59" t="s">
        <v>978</v>
      </c>
      <c r="G59" t="s">
        <v>110</v>
      </c>
      <c r="H59" s="77">
        <v>715213.67</v>
      </c>
      <c r="I59" s="77">
        <v>97.47580000000012</v>
      </c>
      <c r="J59" s="77">
        <v>2828.7277003436002</v>
      </c>
      <c r="K59" s="78">
        <v>2.76E-2</v>
      </c>
      <c r="L59" s="78">
        <v>6.1000000000000004E-3</v>
      </c>
      <c r="M59" s="78">
        <v>2.0000000000000001E-4</v>
      </c>
    </row>
    <row r="60" spans="2:13">
      <c r="B60" t="s">
        <v>2189</v>
      </c>
      <c r="C60" t="s">
        <v>2190</v>
      </c>
      <c r="D60" t="s">
        <v>123</v>
      </c>
      <c r="E60"/>
      <c r="F60" t="s">
        <v>978</v>
      </c>
      <c r="G60" t="s">
        <v>106</v>
      </c>
      <c r="H60" s="77">
        <v>21469.71</v>
      </c>
      <c r="I60" s="77">
        <v>11632.574999999997</v>
      </c>
      <c r="J60" s="77">
        <v>9612.8009743070907</v>
      </c>
      <c r="K60" s="78">
        <v>2.58E-2</v>
      </c>
      <c r="L60" s="78">
        <v>2.0799999999999999E-2</v>
      </c>
      <c r="M60" s="78">
        <v>5.9999999999999995E-4</v>
      </c>
    </row>
    <row r="61" spans="2:13">
      <c r="B61" t="s">
        <v>2191</v>
      </c>
      <c r="C61" t="s">
        <v>2192</v>
      </c>
      <c r="D61" t="s">
        <v>123</v>
      </c>
      <c r="E61"/>
      <c r="F61" t="s">
        <v>978</v>
      </c>
      <c r="G61" t="s">
        <v>110</v>
      </c>
      <c r="H61" s="77">
        <v>3096472.12</v>
      </c>
      <c r="I61" s="77">
        <v>118.33110000000028</v>
      </c>
      <c r="J61" s="77">
        <v>14867.0432306027</v>
      </c>
      <c r="K61" s="78">
        <v>5.4899999999999997E-2</v>
      </c>
      <c r="L61" s="78">
        <v>3.2099999999999997E-2</v>
      </c>
      <c r="M61" s="78">
        <v>8.9999999999999998E-4</v>
      </c>
    </row>
    <row r="62" spans="2:13">
      <c r="B62" t="s">
        <v>2193</v>
      </c>
      <c r="C62" t="s">
        <v>2194</v>
      </c>
      <c r="D62" t="s">
        <v>123</v>
      </c>
      <c r="E62"/>
      <c r="F62" t="s">
        <v>978</v>
      </c>
      <c r="G62" t="s">
        <v>106</v>
      </c>
      <c r="H62" s="77">
        <v>45323.56</v>
      </c>
      <c r="I62" s="77">
        <v>11369.545600000009</v>
      </c>
      <c r="J62" s="77">
        <v>19834.215780890099</v>
      </c>
      <c r="K62" s="78">
        <v>3.09E-2</v>
      </c>
      <c r="L62" s="78">
        <v>4.2900000000000001E-2</v>
      </c>
      <c r="M62" s="78">
        <v>1.1999999999999999E-3</v>
      </c>
    </row>
    <row r="63" spans="2:13">
      <c r="B63" t="s">
        <v>2195</v>
      </c>
      <c r="C63" t="s">
        <v>2196</v>
      </c>
      <c r="D63" t="s">
        <v>123</v>
      </c>
      <c r="E63"/>
      <c r="F63" t="s">
        <v>978</v>
      </c>
      <c r="G63" t="s">
        <v>113</v>
      </c>
      <c r="H63" s="77">
        <v>36467.99</v>
      </c>
      <c r="I63" s="77">
        <v>9236.656100000002</v>
      </c>
      <c r="J63" s="77">
        <v>15832.5977943941</v>
      </c>
      <c r="K63" s="78">
        <v>5.3800000000000001E-2</v>
      </c>
      <c r="L63" s="78">
        <v>3.4200000000000001E-2</v>
      </c>
      <c r="M63" s="78">
        <v>1E-3</v>
      </c>
    </row>
    <row r="64" spans="2:13">
      <c r="B64" t="s">
        <v>2197</v>
      </c>
      <c r="C64" t="s">
        <v>2198</v>
      </c>
      <c r="D64" t="s">
        <v>123</v>
      </c>
      <c r="E64"/>
      <c r="F64" t="s">
        <v>978</v>
      </c>
      <c r="G64" t="s">
        <v>106</v>
      </c>
      <c r="H64" s="77">
        <v>3071372.2</v>
      </c>
      <c r="I64" s="77">
        <v>86.886100000000042</v>
      </c>
      <c r="J64" s="77">
        <v>10271.4241605761</v>
      </c>
      <c r="K64" s="78">
        <v>3.7100000000000001E-2</v>
      </c>
      <c r="L64" s="78">
        <v>2.2200000000000001E-2</v>
      </c>
      <c r="M64" s="78">
        <v>5.9999999999999995E-4</v>
      </c>
    </row>
    <row r="65" spans="2:13">
      <c r="B65" t="s">
        <v>2199</v>
      </c>
      <c r="C65" t="s">
        <v>2200</v>
      </c>
      <c r="D65" t="s">
        <v>123</v>
      </c>
      <c r="E65"/>
      <c r="F65" t="s">
        <v>978</v>
      </c>
      <c r="G65" t="s">
        <v>106</v>
      </c>
      <c r="H65" s="77">
        <v>2794494.81</v>
      </c>
      <c r="I65" s="77">
        <v>111.63989999999994</v>
      </c>
      <c r="J65" s="77">
        <v>12007.999392637001</v>
      </c>
      <c r="K65" s="78">
        <v>2.8299999999999999E-2</v>
      </c>
      <c r="L65" s="78">
        <v>2.5999999999999999E-2</v>
      </c>
      <c r="M65" s="78">
        <v>8.0000000000000004E-4</v>
      </c>
    </row>
    <row r="66" spans="2:13">
      <c r="B66" t="s">
        <v>2201</v>
      </c>
      <c r="C66" t="s">
        <v>2202</v>
      </c>
      <c r="D66" t="s">
        <v>123</v>
      </c>
      <c r="E66"/>
      <c r="F66" t="s">
        <v>978</v>
      </c>
      <c r="G66" t="s">
        <v>106</v>
      </c>
      <c r="H66" s="77">
        <v>4285412.8600000003</v>
      </c>
      <c r="I66" s="77">
        <v>1E-4</v>
      </c>
      <c r="J66" s="77">
        <v>1.6494554098140001E-2</v>
      </c>
      <c r="K66" s="78">
        <v>3.6400000000000002E-2</v>
      </c>
      <c r="L66" s="78">
        <v>0</v>
      </c>
      <c r="M66" s="78">
        <v>0</v>
      </c>
    </row>
    <row r="67" spans="2:13">
      <c r="B67" t="s">
        <v>2203</v>
      </c>
      <c r="C67" t="s">
        <v>2204</v>
      </c>
      <c r="D67" t="s">
        <v>123</v>
      </c>
      <c r="E67"/>
      <c r="F67" t="s">
        <v>978</v>
      </c>
      <c r="G67" t="s">
        <v>106</v>
      </c>
      <c r="H67" s="77">
        <v>5843762.5099999998</v>
      </c>
      <c r="I67" s="77">
        <v>90.118700000000189</v>
      </c>
      <c r="J67" s="77">
        <v>20270.0764768275</v>
      </c>
      <c r="K67" s="78">
        <v>0.02</v>
      </c>
      <c r="L67" s="78">
        <v>4.3799999999999999E-2</v>
      </c>
      <c r="M67" s="78">
        <v>1.2999999999999999E-3</v>
      </c>
    </row>
    <row r="68" spans="2:13">
      <c r="B68" t="s">
        <v>2205</v>
      </c>
      <c r="C68" t="s">
        <v>2206</v>
      </c>
      <c r="D68" t="s">
        <v>123</v>
      </c>
      <c r="E68"/>
      <c r="F68" t="s">
        <v>978</v>
      </c>
      <c r="G68" t="s">
        <v>106</v>
      </c>
      <c r="H68" s="77">
        <v>5376787.5199999996</v>
      </c>
      <c r="I68" s="77">
        <v>149.82929999999985</v>
      </c>
      <c r="J68" s="77">
        <v>31007.5559461542</v>
      </c>
      <c r="K68" s="78">
        <v>2.5399999999999999E-2</v>
      </c>
      <c r="L68" s="78">
        <v>6.7000000000000004E-2</v>
      </c>
      <c r="M68" s="78">
        <v>1.9E-3</v>
      </c>
    </row>
    <row r="69" spans="2:13">
      <c r="B69" t="s">
        <v>2207</v>
      </c>
      <c r="C69" t="s">
        <v>2208</v>
      </c>
      <c r="D69" t="s">
        <v>123</v>
      </c>
      <c r="E69"/>
      <c r="F69" t="s">
        <v>1029</v>
      </c>
      <c r="G69" t="s">
        <v>106</v>
      </c>
      <c r="H69" s="77">
        <v>19536.060000000001</v>
      </c>
      <c r="I69" s="77">
        <v>4245.3095000000021</v>
      </c>
      <c r="J69" s="77">
        <v>3192.2305465458398</v>
      </c>
      <c r="K69" s="78">
        <v>1E-3</v>
      </c>
      <c r="L69" s="78">
        <v>6.8999999999999999E-3</v>
      </c>
      <c r="M69" s="78">
        <v>2.0000000000000001E-4</v>
      </c>
    </row>
    <row r="70" spans="2:13">
      <c r="B70" t="s">
        <v>2209</v>
      </c>
      <c r="C70" t="s">
        <v>2210</v>
      </c>
      <c r="D70" t="s">
        <v>123</v>
      </c>
      <c r="E70"/>
      <c r="F70" t="s">
        <v>1029</v>
      </c>
      <c r="G70" t="s">
        <v>106</v>
      </c>
      <c r="H70" s="77">
        <v>59705.13</v>
      </c>
      <c r="I70" s="77">
        <v>3362.7687999999971</v>
      </c>
      <c r="J70" s="77">
        <v>7727.8123665282001</v>
      </c>
      <c r="K70" s="78">
        <v>1.5E-3</v>
      </c>
      <c r="L70" s="78">
        <v>1.67E-2</v>
      </c>
      <c r="M70" s="78">
        <v>5.0000000000000001E-4</v>
      </c>
    </row>
    <row r="71" spans="2:13">
      <c r="B71" t="s">
        <v>2211</v>
      </c>
      <c r="C71" t="s">
        <v>2212</v>
      </c>
      <c r="D71" t="s">
        <v>123</v>
      </c>
      <c r="E71"/>
      <c r="F71" t="s">
        <v>1426</v>
      </c>
      <c r="G71" t="s">
        <v>102</v>
      </c>
      <c r="H71" s="77">
        <v>2225867</v>
      </c>
      <c r="I71" s="77">
        <v>183</v>
      </c>
      <c r="J71" s="77">
        <v>4073.3366099999998</v>
      </c>
      <c r="K71" s="78">
        <v>3.8999999999999998E-3</v>
      </c>
      <c r="L71" s="78">
        <v>8.8000000000000005E-3</v>
      </c>
      <c r="M71" s="78">
        <v>2.9999999999999997E-4</v>
      </c>
    </row>
    <row r="72" spans="2:13">
      <c r="B72" t="s">
        <v>2213</v>
      </c>
      <c r="C72" t="s">
        <v>2214</v>
      </c>
      <c r="D72" t="s">
        <v>123</v>
      </c>
      <c r="E72"/>
      <c r="F72" t="s">
        <v>630</v>
      </c>
      <c r="G72" t="s">
        <v>106</v>
      </c>
      <c r="H72" s="77">
        <v>26419393.940000001</v>
      </c>
      <c r="I72" s="77">
        <v>1E-4</v>
      </c>
      <c r="J72" s="77">
        <v>0.10168824727506</v>
      </c>
      <c r="K72" s="78">
        <v>5.4000000000000003E-3</v>
      </c>
      <c r="L72" s="78">
        <v>0</v>
      </c>
      <c r="M72" s="78">
        <v>0</v>
      </c>
    </row>
    <row r="73" spans="2:13">
      <c r="B73" t="s">
        <v>2215</v>
      </c>
      <c r="C73" t="s">
        <v>2216</v>
      </c>
      <c r="D73" t="s">
        <v>123</v>
      </c>
      <c r="E73"/>
      <c r="F73" t="s">
        <v>1465</v>
      </c>
      <c r="G73" t="s">
        <v>106</v>
      </c>
      <c r="H73" s="77">
        <v>134289</v>
      </c>
      <c r="I73" s="77">
        <v>704.57379999999876</v>
      </c>
      <c r="J73" s="77">
        <v>3641.7895094754199</v>
      </c>
      <c r="K73" s="78">
        <v>6.9999999999999999E-4</v>
      </c>
      <c r="L73" s="78">
        <v>7.9000000000000008E-3</v>
      </c>
      <c r="M73" s="78">
        <v>2.0000000000000001E-4</v>
      </c>
    </row>
    <row r="74" spans="2:13">
      <c r="B74" t="s">
        <v>236</v>
      </c>
      <c r="C74" s="16"/>
      <c r="D74" s="16"/>
      <c r="E74" s="16"/>
    </row>
    <row r="75" spans="2:13">
      <c r="B75" t="s">
        <v>324</v>
      </c>
      <c r="C75" s="16"/>
      <c r="D75" s="16"/>
      <c r="E75" s="16"/>
    </row>
    <row r="76" spans="2:13">
      <c r="B76" t="s">
        <v>325</v>
      </c>
      <c r="C76" s="16"/>
      <c r="D76" s="16"/>
      <c r="E76" s="16"/>
    </row>
    <row r="77" spans="2:13">
      <c r="B77" t="s">
        <v>326</v>
      </c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23" workbookViewId="0">
      <selection activeCell="B123" sqref="B1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2789</v>
      </c>
    </row>
    <row r="3" spans="2:55" s="1" customFormat="1">
      <c r="B3" s="2" t="s">
        <v>2</v>
      </c>
      <c r="C3" s="26" t="s">
        <v>2790</v>
      </c>
    </row>
    <row r="4" spans="2:55" s="1" customFormat="1">
      <c r="B4" s="2" t="s">
        <v>3</v>
      </c>
      <c r="C4" s="83" t="s">
        <v>196</v>
      </c>
    </row>
    <row r="6" spans="2:5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55" ht="26.25" customHeight="1">
      <c r="B7" s="114" t="s">
        <v>139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916825264.53100002</v>
      </c>
      <c r="G11" s="7"/>
      <c r="H11" s="75">
        <v>2872621.6450417023</v>
      </c>
      <c r="I11" s="7"/>
      <c r="J11" s="76">
        <v>1</v>
      </c>
      <c r="K11" s="76">
        <v>0.18010000000000001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180242034.41</v>
      </c>
      <c r="H12" s="81">
        <v>302062.3424609644</v>
      </c>
      <c r="J12" s="80">
        <v>0.1052</v>
      </c>
      <c r="K12" s="80">
        <v>1.89E-2</v>
      </c>
    </row>
    <row r="13" spans="2:55">
      <c r="B13" s="79" t="s">
        <v>2217</v>
      </c>
      <c r="C13" s="16"/>
      <c r="F13" s="81">
        <v>9398794.3300000001</v>
      </c>
      <c r="H13" s="81">
        <v>26064.67392018839</v>
      </c>
      <c r="J13" s="80">
        <v>9.1000000000000004E-3</v>
      </c>
      <c r="K13" s="80">
        <v>1.6000000000000001E-3</v>
      </c>
    </row>
    <row r="14" spans="2:55">
      <c r="B14" t="s">
        <v>2218</v>
      </c>
      <c r="C14" t="s">
        <v>2219</v>
      </c>
      <c r="D14" t="s">
        <v>102</v>
      </c>
      <c r="E14" s="87">
        <v>41959</v>
      </c>
      <c r="F14" s="77">
        <v>73297.849000000002</v>
      </c>
      <c r="G14" s="77">
        <v>84.289204000000055</v>
      </c>
      <c r="H14" s="77">
        <v>61.782173471222002</v>
      </c>
      <c r="I14" s="78">
        <v>3.3E-3</v>
      </c>
      <c r="J14" s="78">
        <v>0</v>
      </c>
      <c r="K14" s="78">
        <v>0</v>
      </c>
      <c r="W14" s="93"/>
    </row>
    <row r="15" spans="2:55">
      <c r="B15" t="s">
        <v>2220</v>
      </c>
      <c r="C15" t="s">
        <v>2221</v>
      </c>
      <c r="D15" t="s">
        <v>102</v>
      </c>
      <c r="E15" s="87">
        <v>40909</v>
      </c>
      <c r="F15" s="77">
        <v>416269.98100000003</v>
      </c>
      <c r="G15" s="77">
        <v>57.58402200000004</v>
      </c>
      <c r="H15" s="77">
        <v>239.70499743843601</v>
      </c>
      <c r="I15" s="78">
        <v>3.0099999999999998E-2</v>
      </c>
      <c r="J15" s="78">
        <v>1E-4</v>
      </c>
      <c r="K15" s="78">
        <v>0</v>
      </c>
      <c r="W15" s="93"/>
    </row>
    <row r="16" spans="2:55">
      <c r="B16" t="s">
        <v>2222</v>
      </c>
      <c r="C16" t="s">
        <v>2223</v>
      </c>
      <c r="D16" t="s">
        <v>106</v>
      </c>
      <c r="E16" s="87">
        <v>44560</v>
      </c>
      <c r="F16" s="77">
        <v>188788.94</v>
      </c>
      <c r="G16" s="77">
        <v>102.71590000000006</v>
      </c>
      <c r="H16" s="77">
        <v>746.38368020380005</v>
      </c>
      <c r="I16" s="78">
        <v>1.2999999999999999E-3</v>
      </c>
      <c r="J16" s="78">
        <v>2.9999999999999997E-4</v>
      </c>
      <c r="K16" s="78">
        <v>0</v>
      </c>
      <c r="W16" s="93"/>
    </row>
    <row r="17" spans="2:23">
      <c r="B17" t="s">
        <v>2224</v>
      </c>
      <c r="C17" t="s">
        <v>2225</v>
      </c>
      <c r="D17" t="s">
        <v>106</v>
      </c>
      <c r="E17" s="87">
        <v>37073</v>
      </c>
      <c r="F17" s="77">
        <v>987500</v>
      </c>
      <c r="G17" s="77">
        <v>0.22589999999999999</v>
      </c>
      <c r="H17" s="77">
        <v>8.5862048625000007</v>
      </c>
      <c r="I17" s="78">
        <v>4.5600000000000002E-2</v>
      </c>
      <c r="J17" s="78">
        <v>0</v>
      </c>
      <c r="K17" s="78">
        <v>0</v>
      </c>
    </row>
    <row r="18" spans="2:23">
      <c r="B18" t="s">
        <v>2226</v>
      </c>
      <c r="C18" t="s">
        <v>2227</v>
      </c>
      <c r="D18" t="s">
        <v>106</v>
      </c>
      <c r="E18" s="87">
        <v>44621</v>
      </c>
      <c r="F18" s="77">
        <v>339710.47</v>
      </c>
      <c r="G18" s="77">
        <v>80.816399999999931</v>
      </c>
      <c r="H18" s="77">
        <v>1056.7112814944801</v>
      </c>
      <c r="I18" s="78">
        <v>2.3E-3</v>
      </c>
      <c r="J18" s="78">
        <v>4.0000000000000002E-4</v>
      </c>
      <c r="K18" s="78">
        <v>1E-4</v>
      </c>
      <c r="W18" s="93"/>
    </row>
    <row r="19" spans="2:23">
      <c r="B19" t="s">
        <v>2228</v>
      </c>
      <c r="C19" t="s">
        <v>2229</v>
      </c>
      <c r="D19" t="s">
        <v>106</v>
      </c>
      <c r="E19" s="87">
        <v>44581</v>
      </c>
      <c r="F19" s="77">
        <v>95331.199999999997</v>
      </c>
      <c r="G19" s="77">
        <v>111.79520000000011</v>
      </c>
      <c r="H19" s="77">
        <v>410.20989124853799</v>
      </c>
      <c r="I19" s="78">
        <v>2.9999999999999997E-4</v>
      </c>
      <c r="J19" s="78">
        <v>1E-4</v>
      </c>
      <c r="K19" s="78">
        <v>0</v>
      </c>
      <c r="W19" s="93"/>
    </row>
    <row r="20" spans="2:23">
      <c r="B20" t="s">
        <v>2230</v>
      </c>
      <c r="C20" t="s">
        <v>2231</v>
      </c>
      <c r="D20" t="s">
        <v>106</v>
      </c>
      <c r="E20" s="87">
        <v>44279</v>
      </c>
      <c r="F20" s="77">
        <v>192411.3</v>
      </c>
      <c r="G20" s="77">
        <v>101.11689999999979</v>
      </c>
      <c r="H20" s="77">
        <v>748.86275562553499</v>
      </c>
      <c r="I20" s="78">
        <v>2.12E-2</v>
      </c>
      <c r="J20" s="78">
        <v>2.9999999999999997E-4</v>
      </c>
      <c r="K20" s="78">
        <v>0</v>
      </c>
      <c r="W20" s="93"/>
    </row>
    <row r="21" spans="2:23">
      <c r="B21" t="s">
        <v>2232</v>
      </c>
      <c r="C21" t="s">
        <v>2233</v>
      </c>
      <c r="D21" t="s">
        <v>106</v>
      </c>
      <c r="E21" s="87">
        <v>37315</v>
      </c>
      <c r="F21" s="77">
        <v>1000000</v>
      </c>
      <c r="G21" s="77">
        <v>1E-4</v>
      </c>
      <c r="H21" s="77">
        <v>3.849E-3</v>
      </c>
      <c r="I21" s="78">
        <v>0.1</v>
      </c>
      <c r="J21" s="78">
        <v>0</v>
      </c>
      <c r="K21" s="78">
        <v>0</v>
      </c>
    </row>
    <row r="22" spans="2:23">
      <c r="B22" t="s">
        <v>2234</v>
      </c>
      <c r="C22" t="s">
        <v>2235</v>
      </c>
      <c r="D22" t="s">
        <v>106</v>
      </c>
      <c r="E22" s="87">
        <v>42481</v>
      </c>
      <c r="F22" s="77">
        <v>1976033.24</v>
      </c>
      <c r="G22" s="77">
        <v>110.37769999999999</v>
      </c>
      <c r="H22" s="77">
        <v>8395.0540599162505</v>
      </c>
      <c r="I22" s="78">
        <v>6.6E-3</v>
      </c>
      <c r="J22" s="78">
        <v>2.8999999999999998E-3</v>
      </c>
      <c r="K22" s="78">
        <v>5.0000000000000001E-4</v>
      </c>
      <c r="W22" s="93"/>
    </row>
    <row r="23" spans="2:23">
      <c r="B23" t="s">
        <v>2236</v>
      </c>
      <c r="C23" t="s">
        <v>2237</v>
      </c>
      <c r="D23" t="s">
        <v>106</v>
      </c>
      <c r="E23" s="87">
        <v>44196</v>
      </c>
      <c r="F23" s="77">
        <v>1765525</v>
      </c>
      <c r="G23" s="77">
        <v>109.684</v>
      </c>
      <c r="H23" s="77">
        <v>7453.5824994089999</v>
      </c>
      <c r="I23" s="78">
        <v>1.9599999999999999E-2</v>
      </c>
      <c r="J23" s="78">
        <v>2.5999999999999999E-3</v>
      </c>
      <c r="K23" s="78">
        <v>5.0000000000000001E-4</v>
      </c>
      <c r="W23" s="93"/>
    </row>
    <row r="24" spans="2:23">
      <c r="B24" t="s">
        <v>2238</v>
      </c>
      <c r="C24" t="s">
        <v>2239</v>
      </c>
      <c r="D24" t="s">
        <v>106</v>
      </c>
      <c r="E24" s="87">
        <v>44257</v>
      </c>
      <c r="F24" s="77">
        <v>511278.46</v>
      </c>
      <c r="G24" s="77">
        <v>100.79219999999999</v>
      </c>
      <c r="H24" s="77">
        <v>1983.5005818385</v>
      </c>
      <c r="I24" s="78">
        <v>5.6500000000000002E-2</v>
      </c>
      <c r="J24" s="78">
        <v>6.9999999999999999E-4</v>
      </c>
      <c r="K24" s="78">
        <v>1E-4</v>
      </c>
    </row>
    <row r="25" spans="2:23">
      <c r="B25" t="s">
        <v>2240</v>
      </c>
      <c r="C25" t="s">
        <v>2241</v>
      </c>
      <c r="D25" t="s">
        <v>106</v>
      </c>
      <c r="E25" s="87">
        <v>43850</v>
      </c>
      <c r="F25" s="77">
        <v>1852647.89</v>
      </c>
      <c r="G25" s="77">
        <v>69.561099999999911</v>
      </c>
      <c r="H25" s="77">
        <v>4960.2919456801301</v>
      </c>
      <c r="I25" s="78">
        <v>3.09E-2</v>
      </c>
      <c r="J25" s="78">
        <v>1.6999999999999999E-3</v>
      </c>
      <c r="K25" s="78">
        <v>2.9999999999999997E-4</v>
      </c>
      <c r="W25" s="93"/>
    </row>
    <row r="26" spans="2:23">
      <c r="B26" s="79" t="s">
        <v>2242</v>
      </c>
      <c r="C26" s="16"/>
      <c r="F26" s="81">
        <v>1821.94</v>
      </c>
      <c r="H26" s="81">
        <v>4437.8489988603651</v>
      </c>
      <c r="J26" s="80">
        <v>1.5E-3</v>
      </c>
      <c r="K26" s="80">
        <v>2.9999999999999997E-4</v>
      </c>
    </row>
    <row r="27" spans="2:23">
      <c r="B27" t="s">
        <v>2243</v>
      </c>
      <c r="C27" t="s">
        <v>2244</v>
      </c>
      <c r="D27" t="s">
        <v>106</v>
      </c>
      <c r="E27" s="87">
        <v>45103</v>
      </c>
      <c r="F27" s="77">
        <v>173.19</v>
      </c>
      <c r="G27" s="77">
        <v>126356.95</v>
      </c>
      <c r="H27" s="77">
        <v>842.30592896254495</v>
      </c>
      <c r="I27" s="78">
        <v>0</v>
      </c>
      <c r="J27" s="78">
        <v>2.9999999999999997E-4</v>
      </c>
      <c r="K27" s="78">
        <v>1E-4</v>
      </c>
      <c r="W27" s="93"/>
    </row>
    <row r="28" spans="2:23">
      <c r="B28" t="s">
        <v>2245</v>
      </c>
      <c r="C28" t="s">
        <v>2246</v>
      </c>
      <c r="D28" t="s">
        <v>102</v>
      </c>
      <c r="E28" s="87">
        <v>45158</v>
      </c>
      <c r="F28" s="77">
        <v>1439.84</v>
      </c>
      <c r="G28" s="77">
        <v>179087.5435</v>
      </c>
      <c r="H28" s="77">
        <v>2578.5740863304</v>
      </c>
      <c r="I28" s="78">
        <v>0</v>
      </c>
      <c r="J28" s="78">
        <v>8.9999999999999998E-4</v>
      </c>
      <c r="K28" s="78">
        <v>2.0000000000000001E-4</v>
      </c>
      <c r="W28" s="93"/>
    </row>
    <row r="29" spans="2:23">
      <c r="B29" t="s">
        <v>2247</v>
      </c>
      <c r="C29" t="s">
        <v>2248</v>
      </c>
      <c r="D29" t="s">
        <v>106</v>
      </c>
      <c r="E29" s="87">
        <v>45103</v>
      </c>
      <c r="F29" s="77">
        <v>208.91</v>
      </c>
      <c r="G29" s="77">
        <v>126473.8</v>
      </c>
      <c r="H29" s="77">
        <v>1016.96898356742</v>
      </c>
      <c r="I29" s="78">
        <v>0</v>
      </c>
      <c r="J29" s="78">
        <v>4.0000000000000002E-4</v>
      </c>
      <c r="K29" s="78">
        <v>1E-4</v>
      </c>
      <c r="W29" s="93"/>
    </row>
    <row r="30" spans="2:23">
      <c r="B30" s="79" t="s">
        <v>2249</v>
      </c>
      <c r="C30" s="16"/>
      <c r="F30" s="81">
        <v>40079248.219999999</v>
      </c>
      <c r="H30" s="81">
        <v>36375.134671422478</v>
      </c>
      <c r="J30" s="80">
        <v>1.2699999999999999E-2</v>
      </c>
      <c r="K30" s="80">
        <v>2.3E-3</v>
      </c>
    </row>
    <row r="31" spans="2:23">
      <c r="B31" t="s">
        <v>2250</v>
      </c>
      <c r="C31" t="s">
        <v>2251</v>
      </c>
      <c r="D31" t="s">
        <v>102</v>
      </c>
      <c r="E31" s="87">
        <v>43614</v>
      </c>
      <c r="F31" s="77">
        <v>18513161.489999998</v>
      </c>
      <c r="G31" s="77">
        <v>95.399420000000006</v>
      </c>
      <c r="H31" s="77">
        <v>17661.448685123301</v>
      </c>
      <c r="I31" s="78">
        <v>5.4899999999999997E-2</v>
      </c>
      <c r="J31" s="78">
        <v>6.1000000000000004E-3</v>
      </c>
      <c r="K31" s="78">
        <v>1.1000000000000001E-3</v>
      </c>
      <c r="W31" s="93"/>
    </row>
    <row r="32" spans="2:23">
      <c r="B32" t="s">
        <v>2252</v>
      </c>
      <c r="C32" t="s">
        <v>2253</v>
      </c>
      <c r="D32" t="s">
        <v>102</v>
      </c>
      <c r="E32" s="87">
        <v>42170</v>
      </c>
      <c r="F32" s="77">
        <v>13305036.23</v>
      </c>
      <c r="G32" s="77">
        <v>80.657409000000143</v>
      </c>
      <c r="H32" s="77">
        <v>10731.497489629301</v>
      </c>
      <c r="I32" s="78">
        <v>1.9800000000000002E-2</v>
      </c>
      <c r="J32" s="78">
        <v>3.7000000000000002E-3</v>
      </c>
      <c r="K32" s="78">
        <v>6.9999999999999999E-4</v>
      </c>
      <c r="W32" s="93"/>
    </row>
    <row r="33" spans="2:23">
      <c r="B33" t="s">
        <v>2254</v>
      </c>
      <c r="C33" t="s">
        <v>2255</v>
      </c>
      <c r="D33" t="s">
        <v>102</v>
      </c>
      <c r="E33" s="87">
        <v>44655</v>
      </c>
      <c r="F33" s="77">
        <v>8261050.5</v>
      </c>
      <c r="G33" s="77">
        <v>96.624376000000183</v>
      </c>
      <c r="H33" s="77">
        <v>7982.1884966698799</v>
      </c>
      <c r="I33" s="78">
        <v>2.75E-2</v>
      </c>
      <c r="J33" s="78">
        <v>2.8E-3</v>
      </c>
      <c r="K33" s="78">
        <v>5.0000000000000001E-4</v>
      </c>
      <c r="W33" s="93"/>
    </row>
    <row r="34" spans="2:23">
      <c r="B34" s="79" t="s">
        <v>2256</v>
      </c>
      <c r="C34" s="16"/>
      <c r="F34" s="81">
        <v>130762169.92</v>
      </c>
      <c r="H34" s="81">
        <v>235184.68487049316</v>
      </c>
      <c r="J34" s="80">
        <v>8.1900000000000001E-2</v>
      </c>
      <c r="K34" s="80">
        <v>1.47E-2</v>
      </c>
    </row>
    <row r="35" spans="2:23">
      <c r="B35" t="s">
        <v>2257</v>
      </c>
      <c r="C35" t="s">
        <v>2258</v>
      </c>
      <c r="D35" t="s">
        <v>102</v>
      </c>
      <c r="E35" s="87">
        <v>44166</v>
      </c>
      <c r="F35" s="77">
        <v>9654606.9399999995</v>
      </c>
      <c r="G35" s="77">
        <v>50.583084999999997</v>
      </c>
      <c r="H35" s="77">
        <v>4883.5980348761004</v>
      </c>
      <c r="I35" s="78">
        <v>2.52E-2</v>
      </c>
      <c r="J35" s="78">
        <v>1.6999999999999999E-3</v>
      </c>
      <c r="K35" s="78">
        <v>2.9999999999999997E-4</v>
      </c>
      <c r="W35" s="93"/>
    </row>
    <row r="36" spans="2:23">
      <c r="B36" t="s">
        <v>2259</v>
      </c>
      <c r="C36" t="s">
        <v>2260</v>
      </c>
      <c r="D36" t="s">
        <v>102</v>
      </c>
      <c r="E36" s="87">
        <v>44048</v>
      </c>
      <c r="F36" s="77">
        <v>7471015.9000000004</v>
      </c>
      <c r="G36" s="77">
        <v>139.68743400000005</v>
      </c>
      <c r="H36" s="77">
        <v>10436.070404442</v>
      </c>
      <c r="I36" s="78">
        <v>9.9000000000000008E-3</v>
      </c>
      <c r="J36" s="78">
        <v>3.5999999999999999E-3</v>
      </c>
      <c r="K36" s="78">
        <v>6.9999999999999999E-4</v>
      </c>
      <c r="W36" s="93"/>
    </row>
    <row r="37" spans="2:23">
      <c r="B37" t="s">
        <v>2261</v>
      </c>
      <c r="C37" t="s">
        <v>2262</v>
      </c>
      <c r="D37" t="s">
        <v>106</v>
      </c>
      <c r="E37" s="87">
        <v>42352</v>
      </c>
      <c r="F37" s="77">
        <v>4338385.21</v>
      </c>
      <c r="G37" s="77">
        <v>95.799899999999724</v>
      </c>
      <c r="H37" s="77">
        <v>15997.093298567101</v>
      </c>
      <c r="I37" s="78">
        <v>2.1700000000000001E-2</v>
      </c>
      <c r="J37" s="78">
        <v>5.5999999999999999E-3</v>
      </c>
      <c r="K37" s="78">
        <v>1E-3</v>
      </c>
      <c r="W37" s="93"/>
    </row>
    <row r="38" spans="2:23">
      <c r="B38" t="s">
        <v>2263</v>
      </c>
      <c r="C38" t="s">
        <v>2264</v>
      </c>
      <c r="D38" t="s">
        <v>106</v>
      </c>
      <c r="E38" s="87">
        <v>44759</v>
      </c>
      <c r="F38" s="77">
        <v>461788.58</v>
      </c>
      <c r="G38" s="77">
        <v>100.87829999999994</v>
      </c>
      <c r="H38" s="77">
        <v>1793.0353615587401</v>
      </c>
      <c r="I38" s="78">
        <v>4.8899999999999999E-2</v>
      </c>
      <c r="J38" s="78">
        <v>5.9999999999999995E-4</v>
      </c>
      <c r="K38" s="78">
        <v>1E-4</v>
      </c>
    </row>
    <row r="39" spans="2:23">
      <c r="B39" t="s">
        <v>2265</v>
      </c>
      <c r="C39" t="s">
        <v>2266</v>
      </c>
      <c r="D39" t="s">
        <v>110</v>
      </c>
      <c r="E39" s="87">
        <v>44743</v>
      </c>
      <c r="F39" s="77">
        <v>289360.98</v>
      </c>
      <c r="G39" s="77">
        <v>92.325099999999665</v>
      </c>
      <c r="H39" s="77">
        <v>1083.9725433973099</v>
      </c>
      <c r="I39" s="78">
        <v>1.4E-3</v>
      </c>
      <c r="J39" s="78">
        <v>4.0000000000000002E-4</v>
      </c>
      <c r="K39" s="78">
        <v>1E-4</v>
      </c>
      <c r="W39" s="93"/>
    </row>
    <row r="40" spans="2:23">
      <c r="B40" t="s">
        <v>2267</v>
      </c>
      <c r="C40" t="s">
        <v>2268</v>
      </c>
      <c r="D40" t="s">
        <v>106</v>
      </c>
      <c r="E40" s="87">
        <v>43556</v>
      </c>
      <c r="F40" s="77">
        <v>2923059.57</v>
      </c>
      <c r="G40" s="77">
        <v>118.49629999999996</v>
      </c>
      <c r="H40" s="77">
        <v>13331.848415959599</v>
      </c>
      <c r="I40" s="78">
        <v>4.4999999999999997E-3</v>
      </c>
      <c r="J40" s="78">
        <v>4.5999999999999999E-3</v>
      </c>
      <c r="K40" s="78">
        <v>8.0000000000000004E-4</v>
      </c>
      <c r="W40" s="93"/>
    </row>
    <row r="41" spans="2:23">
      <c r="B41" t="s">
        <v>2269</v>
      </c>
      <c r="C41" t="s">
        <v>2270</v>
      </c>
      <c r="D41" t="s">
        <v>106</v>
      </c>
      <c r="E41" s="87">
        <v>39008</v>
      </c>
      <c r="F41" s="77">
        <v>4889904</v>
      </c>
      <c r="G41" s="77">
        <v>4.9947999999999997</v>
      </c>
      <c r="H41" s="77">
        <v>940.08332029420797</v>
      </c>
      <c r="I41" s="78">
        <v>5.7099999999999998E-2</v>
      </c>
      <c r="J41" s="78">
        <v>2.9999999999999997E-4</v>
      </c>
      <c r="K41" s="78">
        <v>1E-4</v>
      </c>
    </row>
    <row r="42" spans="2:23">
      <c r="B42" t="s">
        <v>2271</v>
      </c>
      <c r="C42" t="s">
        <v>2272</v>
      </c>
      <c r="D42" t="s">
        <v>102</v>
      </c>
      <c r="E42" s="87">
        <v>44317</v>
      </c>
      <c r="F42" s="77">
        <v>7579712</v>
      </c>
      <c r="G42" s="77">
        <v>105.353357</v>
      </c>
      <c r="H42" s="77">
        <v>7985.4810429318404</v>
      </c>
      <c r="I42" s="78">
        <v>3.3999999999999998E-3</v>
      </c>
      <c r="J42" s="78">
        <v>2.8E-3</v>
      </c>
      <c r="K42" s="78">
        <v>5.0000000000000001E-4</v>
      </c>
      <c r="W42" s="93"/>
    </row>
    <row r="43" spans="2:23">
      <c r="B43" t="s">
        <v>2273</v>
      </c>
      <c r="C43" t="s">
        <v>2274</v>
      </c>
      <c r="D43" t="s">
        <v>106</v>
      </c>
      <c r="E43" s="87">
        <v>42736</v>
      </c>
      <c r="F43" s="77">
        <v>2552595.8199999998</v>
      </c>
      <c r="G43" s="77">
        <v>115.08449999999952</v>
      </c>
      <c r="H43" s="77">
        <v>11306.984583264901</v>
      </c>
      <c r="I43" s="78">
        <v>6.3799999999999996E-2</v>
      </c>
      <c r="J43" s="78">
        <v>3.8999999999999998E-3</v>
      </c>
      <c r="K43" s="78">
        <v>6.9999999999999999E-4</v>
      </c>
      <c r="W43" s="93"/>
    </row>
    <row r="44" spans="2:23">
      <c r="B44" t="s">
        <v>2275</v>
      </c>
      <c r="C44" t="s">
        <v>2276</v>
      </c>
      <c r="D44" t="s">
        <v>106</v>
      </c>
      <c r="E44" s="87">
        <v>43755</v>
      </c>
      <c r="F44" s="77">
        <v>342609.24</v>
      </c>
      <c r="G44" s="77">
        <v>172.5762</v>
      </c>
      <c r="H44" s="77">
        <v>2275.7674658701499</v>
      </c>
      <c r="I44" s="78">
        <v>6.8500000000000005E-2</v>
      </c>
      <c r="J44" s="78">
        <v>8.0000000000000004E-4</v>
      </c>
      <c r="K44" s="78">
        <v>1E-4</v>
      </c>
    </row>
    <row r="45" spans="2:23">
      <c r="B45" t="s">
        <v>2277</v>
      </c>
      <c r="C45" t="s">
        <v>2278</v>
      </c>
      <c r="D45" t="s">
        <v>106</v>
      </c>
      <c r="E45" s="87">
        <v>43466</v>
      </c>
      <c r="F45" s="77">
        <v>1385139.44</v>
      </c>
      <c r="G45" s="77">
        <v>159.9</v>
      </c>
      <c r="H45" s="77">
        <v>8524.9113255914399</v>
      </c>
      <c r="I45" s="78">
        <v>2.1499999999999998E-2</v>
      </c>
      <c r="J45" s="78">
        <v>3.0000000000000001E-3</v>
      </c>
      <c r="K45" s="78">
        <v>5.0000000000000001E-4</v>
      </c>
      <c r="W45" s="93"/>
    </row>
    <row r="46" spans="2:23">
      <c r="B46" t="s">
        <v>2279</v>
      </c>
      <c r="C46" t="s">
        <v>2280</v>
      </c>
      <c r="D46" t="s">
        <v>106</v>
      </c>
      <c r="E46" s="87">
        <v>41883</v>
      </c>
      <c r="F46" s="77">
        <v>3212788.43</v>
      </c>
      <c r="G46" s="77">
        <v>124.39790000000035</v>
      </c>
      <c r="H46" s="77">
        <v>15383.0725113591</v>
      </c>
      <c r="I46" s="78">
        <v>1.03E-2</v>
      </c>
      <c r="J46" s="78">
        <v>5.4000000000000003E-3</v>
      </c>
      <c r="K46" s="78">
        <v>1E-3</v>
      </c>
      <c r="W46" s="93"/>
    </row>
    <row r="47" spans="2:23">
      <c r="B47" t="s">
        <v>2281</v>
      </c>
      <c r="C47" t="s">
        <v>2282</v>
      </c>
      <c r="D47" t="s">
        <v>106</v>
      </c>
      <c r="E47" s="87">
        <v>38961</v>
      </c>
      <c r="F47" s="77">
        <v>1846932</v>
      </c>
      <c r="G47" s="77">
        <v>2.4400000000000002E-2</v>
      </c>
      <c r="H47" s="77">
        <v>1.7345572693919999</v>
      </c>
      <c r="I47" s="78">
        <v>1.46E-2</v>
      </c>
      <c r="J47" s="78">
        <v>0</v>
      </c>
      <c r="K47" s="78">
        <v>0</v>
      </c>
    </row>
    <row r="48" spans="2:23">
      <c r="B48" t="s">
        <v>2283</v>
      </c>
      <c r="C48" t="s">
        <v>2284</v>
      </c>
      <c r="D48" t="s">
        <v>106</v>
      </c>
      <c r="E48" s="87">
        <v>42979</v>
      </c>
      <c r="F48" s="77">
        <v>3076180.98</v>
      </c>
      <c r="G48" s="77">
        <v>120.38980000000005</v>
      </c>
      <c r="H48" s="77">
        <v>14254.417890291699</v>
      </c>
      <c r="I48" s="78">
        <v>6.1499999999999999E-2</v>
      </c>
      <c r="J48" s="78">
        <v>5.0000000000000001E-3</v>
      </c>
      <c r="K48" s="78">
        <v>8.9999999999999998E-4</v>
      </c>
      <c r="W48" s="93"/>
    </row>
    <row r="49" spans="2:23">
      <c r="B49" t="s">
        <v>2285</v>
      </c>
      <c r="C49" t="s">
        <v>2286</v>
      </c>
      <c r="D49" t="s">
        <v>106</v>
      </c>
      <c r="E49" s="87">
        <v>42005</v>
      </c>
      <c r="F49" s="77">
        <v>1393086</v>
      </c>
      <c r="G49" s="77">
        <v>137.91679999999997</v>
      </c>
      <c r="H49" s="77">
        <v>7395.0822852923502</v>
      </c>
      <c r="I49" s="78">
        <v>7.0000000000000007E-2</v>
      </c>
      <c r="J49" s="78">
        <v>2.5999999999999999E-3</v>
      </c>
      <c r="K49" s="78">
        <v>5.0000000000000001E-4</v>
      </c>
    </row>
    <row r="50" spans="2:23">
      <c r="B50" t="s">
        <v>2287</v>
      </c>
      <c r="C50" t="s">
        <v>2288</v>
      </c>
      <c r="D50" t="s">
        <v>106</v>
      </c>
      <c r="E50" s="87">
        <v>44317</v>
      </c>
      <c r="F50" s="77">
        <v>973003.01</v>
      </c>
      <c r="G50" s="77">
        <v>124.24439999999983</v>
      </c>
      <c r="H50" s="77">
        <v>4653.0628425105397</v>
      </c>
      <c r="I50" s="78">
        <v>8.0000000000000004E-4</v>
      </c>
      <c r="J50" s="78">
        <v>1.6000000000000001E-3</v>
      </c>
      <c r="K50" s="78">
        <v>2.9999999999999997E-4</v>
      </c>
      <c r="W50" s="93"/>
    </row>
    <row r="51" spans="2:23">
      <c r="B51" t="s">
        <v>2289</v>
      </c>
      <c r="C51" t="s">
        <v>2290</v>
      </c>
      <c r="D51" t="s">
        <v>106</v>
      </c>
      <c r="E51" s="87">
        <v>38636</v>
      </c>
      <c r="F51" s="77">
        <v>4046386.75</v>
      </c>
      <c r="G51" s="77">
        <v>4.0738999999999983</v>
      </c>
      <c r="H51" s="77">
        <v>634.49129101195399</v>
      </c>
      <c r="I51" s="78">
        <v>4.48E-2</v>
      </c>
      <c r="J51" s="78">
        <v>2.0000000000000001E-4</v>
      </c>
      <c r="K51" s="78">
        <v>0</v>
      </c>
    </row>
    <row r="52" spans="2:23">
      <c r="B52" t="s">
        <v>2291</v>
      </c>
      <c r="C52" t="s">
        <v>2292</v>
      </c>
      <c r="D52" t="s">
        <v>106</v>
      </c>
      <c r="E52" s="87">
        <v>36857</v>
      </c>
      <c r="F52" s="77">
        <v>1479000</v>
      </c>
      <c r="G52" s="77">
        <v>1E-4</v>
      </c>
      <c r="H52" s="77">
        <v>5.6926709999999998E-3</v>
      </c>
      <c r="I52" s="78">
        <v>3.8899999999999997E-2</v>
      </c>
      <c r="J52" s="78">
        <v>0</v>
      </c>
      <c r="K52" s="78">
        <v>0</v>
      </c>
    </row>
    <row r="53" spans="2:23">
      <c r="B53" t="s">
        <v>2293</v>
      </c>
      <c r="C53" t="s">
        <v>2294</v>
      </c>
      <c r="D53" t="s">
        <v>106</v>
      </c>
      <c r="E53" s="87">
        <v>43556</v>
      </c>
      <c r="F53" s="77">
        <v>1462467.84</v>
      </c>
      <c r="G53" s="77">
        <v>139.68279999999999</v>
      </c>
      <c r="H53" s="77">
        <v>7862.7988918163401</v>
      </c>
      <c r="I53" s="78">
        <v>2.5100000000000001E-2</v>
      </c>
      <c r="J53" s="78">
        <v>2.7000000000000001E-3</v>
      </c>
      <c r="K53" s="78">
        <v>5.0000000000000001E-4</v>
      </c>
      <c r="W53" s="93"/>
    </row>
    <row r="54" spans="2:23">
      <c r="B54" t="s">
        <v>2295</v>
      </c>
      <c r="C54" t="s">
        <v>2296</v>
      </c>
      <c r="D54" t="s">
        <v>102</v>
      </c>
      <c r="E54" s="87">
        <v>42589</v>
      </c>
      <c r="F54" s="77">
        <v>6053881.2999999998</v>
      </c>
      <c r="G54" s="77">
        <v>132.06499399999996</v>
      </c>
      <c r="H54" s="77">
        <v>7995.0579756121197</v>
      </c>
      <c r="I54" s="78">
        <v>6.8500000000000005E-2</v>
      </c>
      <c r="J54" s="78">
        <v>2.8E-3</v>
      </c>
      <c r="K54" s="78">
        <v>5.0000000000000001E-4</v>
      </c>
      <c r="W54" s="93"/>
    </row>
    <row r="55" spans="2:23">
      <c r="B55" t="s">
        <v>2297</v>
      </c>
      <c r="C55" t="s">
        <v>2298</v>
      </c>
      <c r="D55" t="s">
        <v>102</v>
      </c>
      <c r="E55" s="87">
        <v>41881</v>
      </c>
      <c r="F55" s="77">
        <v>9909055.9800000004</v>
      </c>
      <c r="G55" s="77">
        <v>75.594793999999965</v>
      </c>
      <c r="H55" s="77">
        <v>7490.7304554256798</v>
      </c>
      <c r="I55" s="78">
        <v>6.5100000000000005E-2</v>
      </c>
      <c r="J55" s="78">
        <v>2.5999999999999999E-3</v>
      </c>
      <c r="K55" s="78">
        <v>5.0000000000000001E-4</v>
      </c>
      <c r="W55" s="93"/>
    </row>
    <row r="56" spans="2:23">
      <c r="B56" t="s">
        <v>2299</v>
      </c>
      <c r="C56" t="s">
        <v>2300</v>
      </c>
      <c r="D56" t="s">
        <v>102</v>
      </c>
      <c r="E56" s="87">
        <v>43739</v>
      </c>
      <c r="F56" s="77">
        <v>20078942.510000002</v>
      </c>
      <c r="G56" s="77">
        <v>105.96142699999997</v>
      </c>
      <c r="H56" s="77">
        <v>21275.9340101056</v>
      </c>
      <c r="I56" s="78">
        <v>3.4599999999999999E-2</v>
      </c>
      <c r="J56" s="78">
        <v>7.4000000000000003E-3</v>
      </c>
      <c r="K56" s="78">
        <v>1.2999999999999999E-3</v>
      </c>
      <c r="W56" s="93"/>
    </row>
    <row r="57" spans="2:23">
      <c r="B57" t="s">
        <v>2301</v>
      </c>
      <c r="C57" t="s">
        <v>2302</v>
      </c>
      <c r="D57" t="s">
        <v>102</v>
      </c>
      <c r="E57" s="87">
        <v>44104</v>
      </c>
      <c r="F57" s="77">
        <v>13924420.789999999</v>
      </c>
      <c r="G57" s="77">
        <v>69.301680000000005</v>
      </c>
      <c r="H57" s="77">
        <v>9649.8575377392808</v>
      </c>
      <c r="I57" s="78">
        <v>1.3599999999999999E-2</v>
      </c>
      <c r="J57" s="78">
        <v>3.3999999999999998E-3</v>
      </c>
      <c r="K57" s="78">
        <v>5.9999999999999995E-4</v>
      </c>
      <c r="W57" s="93"/>
    </row>
    <row r="58" spans="2:23">
      <c r="B58" t="s">
        <v>2303</v>
      </c>
      <c r="C58" t="s">
        <v>2304</v>
      </c>
      <c r="D58" t="s">
        <v>106</v>
      </c>
      <c r="E58" s="87">
        <v>42555</v>
      </c>
      <c r="F58" s="77">
        <v>256549.54</v>
      </c>
      <c r="G58" s="77">
        <v>100.13479999999993</v>
      </c>
      <c r="H58" s="77">
        <v>988.79027443391305</v>
      </c>
      <c r="I58" s="78">
        <v>4.8000000000000001E-2</v>
      </c>
      <c r="J58" s="78">
        <v>2.9999999999999997E-4</v>
      </c>
      <c r="K58" s="78">
        <v>1E-4</v>
      </c>
      <c r="W58" s="93"/>
    </row>
    <row r="59" spans="2:23">
      <c r="B59" t="s">
        <v>2305</v>
      </c>
      <c r="C59" t="s">
        <v>2306</v>
      </c>
      <c r="D59" t="s">
        <v>106</v>
      </c>
      <c r="E59" s="87">
        <v>44760</v>
      </c>
      <c r="F59" s="77">
        <v>4394527.29</v>
      </c>
      <c r="G59" s="77">
        <v>105.34789999999992</v>
      </c>
      <c r="H59" s="77">
        <v>17819.107985311399</v>
      </c>
      <c r="I59" s="78">
        <v>3.7000000000000002E-3</v>
      </c>
      <c r="J59" s="78">
        <v>6.1999999999999998E-3</v>
      </c>
      <c r="K59" s="78">
        <v>1.1000000000000001E-3</v>
      </c>
      <c r="W59" s="93"/>
    </row>
    <row r="60" spans="2:23">
      <c r="B60" t="s">
        <v>2307</v>
      </c>
      <c r="C60" t="s">
        <v>2308</v>
      </c>
      <c r="D60" t="s">
        <v>106</v>
      </c>
      <c r="E60" s="87">
        <v>45093</v>
      </c>
      <c r="F60" s="77">
        <v>161884.60999999999</v>
      </c>
      <c r="G60" s="77">
        <v>125.0609</v>
      </c>
      <c r="H60" s="77">
        <v>779.24679402560901</v>
      </c>
      <c r="I60" s="78">
        <v>1.1000000000000001E-3</v>
      </c>
      <c r="J60" s="78">
        <v>2.9999999999999997E-4</v>
      </c>
      <c r="K60" s="78">
        <v>0</v>
      </c>
      <c r="W60" s="93"/>
    </row>
    <row r="61" spans="2:23">
      <c r="B61" t="s">
        <v>2309</v>
      </c>
      <c r="C61" t="s">
        <v>2310</v>
      </c>
      <c r="D61" t="s">
        <v>106</v>
      </c>
      <c r="E61" s="87">
        <v>36907</v>
      </c>
      <c r="F61" s="77">
        <v>499706</v>
      </c>
      <c r="G61" s="77">
        <v>1E-4</v>
      </c>
      <c r="H61" s="77">
        <v>1.9233683939999999E-3</v>
      </c>
      <c r="I61" s="78">
        <v>2.3400000000000001E-2</v>
      </c>
      <c r="J61" s="78">
        <v>0</v>
      </c>
      <c r="K61" s="78">
        <v>0</v>
      </c>
    </row>
    <row r="62" spans="2:23">
      <c r="B62" t="s">
        <v>2311</v>
      </c>
      <c r="C62" t="s">
        <v>2312</v>
      </c>
      <c r="D62" t="s">
        <v>106</v>
      </c>
      <c r="E62" s="87">
        <v>38565</v>
      </c>
      <c r="F62" s="77">
        <v>3989605.16</v>
      </c>
      <c r="G62" s="77">
        <v>1E-4</v>
      </c>
      <c r="H62" s="77">
        <v>1.5355990260840001E-2</v>
      </c>
      <c r="I62" s="78">
        <v>6.83E-2</v>
      </c>
      <c r="J62" s="78">
        <v>0</v>
      </c>
      <c r="K62" s="78">
        <v>0</v>
      </c>
      <c r="W62" s="93"/>
    </row>
    <row r="63" spans="2:23">
      <c r="B63" t="s">
        <v>2313</v>
      </c>
      <c r="C63" t="s">
        <v>2314</v>
      </c>
      <c r="D63" t="s">
        <v>106</v>
      </c>
      <c r="E63" s="87">
        <v>42403</v>
      </c>
      <c r="F63" s="77">
        <v>3532870.35</v>
      </c>
      <c r="G63" s="77">
        <v>121.08060000000013</v>
      </c>
      <c r="H63" s="77">
        <v>16464.561754841099</v>
      </c>
      <c r="I63" s="78">
        <v>7.0699999999999999E-2</v>
      </c>
      <c r="J63" s="78">
        <v>5.7000000000000002E-3</v>
      </c>
      <c r="K63" s="78">
        <v>1E-3</v>
      </c>
      <c r="W63" s="93"/>
    </row>
    <row r="64" spans="2:23">
      <c r="B64" t="s">
        <v>2315</v>
      </c>
      <c r="C64" t="s">
        <v>2316</v>
      </c>
      <c r="D64" t="s">
        <v>106</v>
      </c>
      <c r="E64" s="87">
        <v>41274</v>
      </c>
      <c r="F64" s="77">
        <v>104979.12</v>
      </c>
      <c r="G64" s="77">
        <v>1E-4</v>
      </c>
      <c r="H64" s="77">
        <v>4.0406463288000002E-4</v>
      </c>
      <c r="I64" s="78">
        <v>7.1999999999999998E-3</v>
      </c>
      <c r="J64" s="78">
        <v>0</v>
      </c>
      <c r="K64" s="78">
        <v>0</v>
      </c>
    </row>
    <row r="65" spans="2:23">
      <c r="B65" t="s">
        <v>2317</v>
      </c>
      <c r="C65" t="s">
        <v>2318</v>
      </c>
      <c r="D65" t="s">
        <v>102</v>
      </c>
      <c r="E65" s="87">
        <v>44308</v>
      </c>
      <c r="F65" s="77">
        <v>1226867.3799999999</v>
      </c>
      <c r="G65" s="77">
        <v>100.90159300000001</v>
      </c>
      <c r="H65" s="77">
        <v>1237.9287304173599</v>
      </c>
      <c r="I65" s="78">
        <v>5.8900000000000001E-2</v>
      </c>
      <c r="J65" s="78">
        <v>4.0000000000000002E-4</v>
      </c>
      <c r="K65" s="78">
        <v>1E-4</v>
      </c>
      <c r="W65" s="93"/>
    </row>
    <row r="66" spans="2:23">
      <c r="B66" t="s">
        <v>2319</v>
      </c>
      <c r="C66" t="s">
        <v>2320</v>
      </c>
      <c r="D66" t="s">
        <v>102</v>
      </c>
      <c r="E66" s="87">
        <v>44311</v>
      </c>
      <c r="F66" s="77">
        <v>5452743.8600000003</v>
      </c>
      <c r="G66" s="77">
        <v>101.02648799999986</v>
      </c>
      <c r="H66" s="77">
        <v>5508.7156213936396</v>
      </c>
      <c r="I66" s="78">
        <v>5.8900000000000001E-2</v>
      </c>
      <c r="J66" s="78">
        <v>1.9E-3</v>
      </c>
      <c r="K66" s="78">
        <v>2.9999999999999997E-4</v>
      </c>
    </row>
    <row r="67" spans="2:23">
      <c r="B67" t="s">
        <v>2321</v>
      </c>
      <c r="C67" t="s">
        <v>2322</v>
      </c>
      <c r="D67" t="s">
        <v>110</v>
      </c>
      <c r="E67" s="87">
        <v>42527</v>
      </c>
      <c r="F67" s="77">
        <v>1798113.34</v>
      </c>
      <c r="G67" s="77">
        <v>236.17859999999985</v>
      </c>
      <c r="H67" s="77">
        <v>17231.224288788399</v>
      </c>
      <c r="I67" s="78">
        <v>2.35E-2</v>
      </c>
      <c r="J67" s="78">
        <v>6.0000000000000001E-3</v>
      </c>
      <c r="K67" s="78">
        <v>1.1000000000000001E-3</v>
      </c>
      <c r="W67" s="93"/>
    </row>
    <row r="68" spans="2:23">
      <c r="B68" s="79" t="s">
        <v>234</v>
      </c>
      <c r="C68" s="16"/>
      <c r="F68" s="81">
        <v>736583230.12100005</v>
      </c>
      <c r="H68" s="81">
        <v>2570559.3025807375</v>
      </c>
      <c r="J68" s="80">
        <v>0.89480000000000004</v>
      </c>
      <c r="K68" s="80">
        <v>0.16120000000000001</v>
      </c>
    </row>
    <row r="69" spans="2:23">
      <c r="B69" s="79" t="s">
        <v>2323</v>
      </c>
      <c r="C69" s="16"/>
      <c r="F69" s="81">
        <v>19016516.73</v>
      </c>
      <c r="H69" s="81">
        <v>83915.585148408034</v>
      </c>
      <c r="J69" s="80">
        <v>2.92E-2</v>
      </c>
      <c r="K69" s="80">
        <v>5.3E-3</v>
      </c>
    </row>
    <row r="70" spans="2:23">
      <c r="B70" t="s">
        <v>2324</v>
      </c>
      <c r="C70" t="s">
        <v>2325</v>
      </c>
      <c r="D70" t="s">
        <v>106</v>
      </c>
      <c r="E70" s="87">
        <v>43795</v>
      </c>
      <c r="F70" s="77">
        <v>4478213.28</v>
      </c>
      <c r="G70" s="77">
        <v>147.65120000000024</v>
      </c>
      <c r="H70" s="77">
        <v>25450.110103299099</v>
      </c>
      <c r="I70" s="78">
        <v>5.9700000000000003E-2</v>
      </c>
      <c r="J70" s="78">
        <v>8.8999999999999999E-3</v>
      </c>
      <c r="K70" s="78">
        <v>1.6000000000000001E-3</v>
      </c>
      <c r="W70" s="93"/>
    </row>
    <row r="71" spans="2:23">
      <c r="B71" t="s">
        <v>2326</v>
      </c>
      <c r="C71" t="s">
        <v>2327</v>
      </c>
      <c r="D71" t="s">
        <v>106</v>
      </c>
      <c r="E71" s="87">
        <v>44337</v>
      </c>
      <c r="F71" s="77">
        <v>5647276.0499999998</v>
      </c>
      <c r="G71" s="77">
        <v>91.851900000000185</v>
      </c>
      <c r="H71" s="77">
        <v>19965.264717804199</v>
      </c>
      <c r="I71" s="78">
        <v>6.9999999999999999E-4</v>
      </c>
      <c r="J71" s="78">
        <v>7.0000000000000001E-3</v>
      </c>
      <c r="K71" s="78">
        <v>1.2999999999999999E-3</v>
      </c>
      <c r="W71" s="93"/>
    </row>
    <row r="72" spans="2:23">
      <c r="B72" t="s">
        <v>2328</v>
      </c>
      <c r="C72" t="s">
        <v>2329</v>
      </c>
      <c r="D72" t="s">
        <v>106</v>
      </c>
      <c r="E72" s="87">
        <v>44329</v>
      </c>
      <c r="F72" s="77">
        <v>3284285.1</v>
      </c>
      <c r="G72" s="77">
        <v>90.097300000000374</v>
      </c>
      <c r="H72" s="77">
        <v>11389.3919154995</v>
      </c>
      <c r="I72" s="78">
        <v>2.35E-2</v>
      </c>
      <c r="J72" s="78">
        <v>4.0000000000000001E-3</v>
      </c>
      <c r="K72" s="78">
        <v>6.9999999999999999E-4</v>
      </c>
    </row>
    <row r="73" spans="2:23">
      <c r="B73" t="s">
        <v>2330</v>
      </c>
      <c r="C73" t="s">
        <v>2331</v>
      </c>
      <c r="D73" t="s">
        <v>106</v>
      </c>
      <c r="E73" s="87">
        <v>43800</v>
      </c>
      <c r="F73" s="77">
        <v>1134990.31</v>
      </c>
      <c r="G73" s="77">
        <v>210.83540000000016</v>
      </c>
      <c r="H73" s="77">
        <v>9210.5082748314599</v>
      </c>
      <c r="I73" s="78">
        <v>8.6E-3</v>
      </c>
      <c r="J73" s="78">
        <v>3.2000000000000002E-3</v>
      </c>
      <c r="K73" s="78">
        <v>5.9999999999999995E-4</v>
      </c>
      <c r="W73" s="93"/>
    </row>
    <row r="74" spans="2:23">
      <c r="B74" t="s">
        <v>2332</v>
      </c>
      <c r="C74" t="s">
        <v>2333</v>
      </c>
      <c r="D74" t="s">
        <v>106</v>
      </c>
      <c r="E74" s="87">
        <v>44287</v>
      </c>
      <c r="F74" s="77">
        <v>1629621.05</v>
      </c>
      <c r="G74" s="77">
        <v>121.62880000000003</v>
      </c>
      <c r="H74" s="77">
        <v>7629.0587429725801</v>
      </c>
      <c r="I74" s="78">
        <v>1.09E-2</v>
      </c>
      <c r="J74" s="78">
        <v>2.7000000000000001E-3</v>
      </c>
      <c r="K74" s="78">
        <v>5.0000000000000001E-4</v>
      </c>
      <c r="W74" s="93"/>
    </row>
    <row r="75" spans="2:23">
      <c r="B75" t="s">
        <v>2334</v>
      </c>
      <c r="C75" t="s">
        <v>2335</v>
      </c>
      <c r="D75" t="s">
        <v>106</v>
      </c>
      <c r="E75" s="87">
        <v>44378</v>
      </c>
      <c r="F75" s="77">
        <v>2842130.94</v>
      </c>
      <c r="G75" s="77">
        <v>93.892599999999987</v>
      </c>
      <c r="H75" s="77">
        <v>10271.2513940012</v>
      </c>
      <c r="I75" s="78">
        <v>1.83E-2</v>
      </c>
      <c r="J75" s="78">
        <v>3.5999999999999999E-3</v>
      </c>
      <c r="K75" s="78">
        <v>5.9999999999999995E-4</v>
      </c>
      <c r="W75" s="93"/>
    </row>
    <row r="76" spans="2:23">
      <c r="B76" s="79" t="s">
        <v>2336</v>
      </c>
      <c r="C76" s="16"/>
      <c r="F76" s="81">
        <v>2662.4</v>
      </c>
      <c r="H76" s="81">
        <v>3997.5895817977739</v>
      </c>
      <c r="J76" s="80">
        <v>1.4E-3</v>
      </c>
      <c r="K76" s="80">
        <v>2.9999999999999997E-4</v>
      </c>
    </row>
    <row r="77" spans="2:23">
      <c r="B77" t="s">
        <v>2337</v>
      </c>
      <c r="C77" t="s">
        <v>2338</v>
      </c>
      <c r="D77" t="s">
        <v>113</v>
      </c>
      <c r="E77" s="87">
        <v>43971</v>
      </c>
      <c r="F77" s="77">
        <v>1920.3</v>
      </c>
      <c r="G77" s="77">
        <v>17302.930000000033</v>
      </c>
      <c r="H77" s="77">
        <v>1561.7600549624401</v>
      </c>
      <c r="I77" s="78">
        <v>0</v>
      </c>
      <c r="J77" s="78">
        <v>5.0000000000000001E-4</v>
      </c>
      <c r="K77" s="78">
        <v>1E-4</v>
      </c>
    </row>
    <row r="78" spans="2:23">
      <c r="B78" t="s">
        <v>2337</v>
      </c>
      <c r="C78" t="s">
        <v>2339</v>
      </c>
      <c r="D78" t="s">
        <v>113</v>
      </c>
      <c r="E78" s="87">
        <v>43971</v>
      </c>
      <c r="F78" s="77">
        <v>123.24</v>
      </c>
      <c r="G78" s="77">
        <v>17409.88000000007</v>
      </c>
      <c r="H78" s="77">
        <v>100.849336507234</v>
      </c>
      <c r="I78" s="78">
        <v>0</v>
      </c>
      <c r="J78" s="78">
        <v>0</v>
      </c>
      <c r="K78" s="78">
        <v>0</v>
      </c>
    </row>
    <row r="79" spans="2:23">
      <c r="B79" t="s">
        <v>2340</v>
      </c>
      <c r="C79" t="s">
        <v>2341</v>
      </c>
      <c r="D79" t="s">
        <v>106</v>
      </c>
      <c r="E79" s="87">
        <v>44616</v>
      </c>
      <c r="F79" s="77">
        <v>618.86</v>
      </c>
      <c r="G79" s="77">
        <v>98026.359999999826</v>
      </c>
      <c r="H79" s="77">
        <v>2334.9801903281</v>
      </c>
      <c r="I79" s="78">
        <v>0</v>
      </c>
      <c r="J79" s="78">
        <v>8.0000000000000004E-4</v>
      </c>
      <c r="K79" s="78">
        <v>1E-4</v>
      </c>
      <c r="W79" s="93"/>
    </row>
    <row r="80" spans="2:23">
      <c r="B80" s="79" t="s">
        <v>2342</v>
      </c>
      <c r="C80" s="16"/>
      <c r="F80" s="81">
        <v>49914376.229999997</v>
      </c>
      <c r="H80" s="81">
        <v>176185.87256623455</v>
      </c>
      <c r="J80" s="80">
        <v>6.13E-2</v>
      </c>
      <c r="K80" s="80">
        <v>1.0999999999999999E-2</v>
      </c>
    </row>
    <row r="81" spans="2:23">
      <c r="B81" t="s">
        <v>2343</v>
      </c>
      <c r="C81" t="s">
        <v>2344</v>
      </c>
      <c r="D81" t="s">
        <v>106</v>
      </c>
      <c r="E81" s="87">
        <v>43431</v>
      </c>
      <c r="F81" s="77">
        <v>245649.58</v>
      </c>
      <c r="G81" s="77">
        <v>830.74030000000016</v>
      </c>
      <c r="H81" s="77">
        <v>7854.6930126290099</v>
      </c>
      <c r="I81" s="78">
        <v>1E-4</v>
      </c>
      <c r="J81" s="78">
        <v>2.7000000000000001E-3</v>
      </c>
      <c r="K81" s="78">
        <v>5.0000000000000001E-4</v>
      </c>
      <c r="W81" s="93"/>
    </row>
    <row r="82" spans="2:23">
      <c r="B82" t="s">
        <v>2345</v>
      </c>
      <c r="C82" t="s">
        <v>2346</v>
      </c>
      <c r="D82" t="s">
        <v>106</v>
      </c>
      <c r="E82" s="87">
        <v>42460</v>
      </c>
      <c r="F82" s="77">
        <v>7175554.5300000003</v>
      </c>
      <c r="G82" s="77">
        <v>56.232699999999824</v>
      </c>
      <c r="H82" s="77">
        <v>15530.7459928843</v>
      </c>
      <c r="I82" s="78">
        <v>1E-3</v>
      </c>
      <c r="J82" s="78">
        <v>5.4000000000000003E-3</v>
      </c>
      <c r="K82" s="78">
        <v>1E-3</v>
      </c>
      <c r="W82" s="93"/>
    </row>
    <row r="83" spans="2:23">
      <c r="B83" t="s">
        <v>2347</v>
      </c>
      <c r="C83" t="s">
        <v>2348</v>
      </c>
      <c r="D83" t="s">
        <v>106</v>
      </c>
      <c r="E83" s="87">
        <v>43090</v>
      </c>
      <c r="F83" s="77">
        <v>5092779.6100000003</v>
      </c>
      <c r="G83" s="77">
        <v>114.61660000000012</v>
      </c>
      <c r="H83" s="77">
        <v>22467.270541895301</v>
      </c>
      <c r="I83" s="78">
        <v>5.0900000000000001E-2</v>
      </c>
      <c r="J83" s="78">
        <v>7.7999999999999996E-3</v>
      </c>
      <c r="K83" s="78">
        <v>1.4E-3</v>
      </c>
      <c r="W83" s="93"/>
    </row>
    <row r="84" spans="2:23">
      <c r="B84" t="s">
        <v>2349</v>
      </c>
      <c r="C84" t="s">
        <v>2350</v>
      </c>
      <c r="D84" t="s">
        <v>106</v>
      </c>
      <c r="E84" s="87">
        <v>43431</v>
      </c>
      <c r="F84" s="77">
        <v>4065272.22</v>
      </c>
      <c r="G84" s="77">
        <v>84.913899999999913</v>
      </c>
      <c r="H84" s="77">
        <v>13286.6755911439</v>
      </c>
      <c r="I84" s="78">
        <v>5.4199999999999998E-2</v>
      </c>
      <c r="J84" s="78">
        <v>4.5999999999999999E-3</v>
      </c>
      <c r="K84" s="78">
        <v>8.0000000000000004E-4</v>
      </c>
      <c r="W84" s="93"/>
    </row>
    <row r="85" spans="2:23">
      <c r="B85" t="s">
        <v>2351</v>
      </c>
      <c r="C85" t="s">
        <v>2352</v>
      </c>
      <c r="D85" t="s">
        <v>106</v>
      </c>
      <c r="E85" s="87">
        <v>42095</v>
      </c>
      <c r="F85" s="77">
        <v>7332719.54</v>
      </c>
      <c r="G85" s="77">
        <v>67.277399999999886</v>
      </c>
      <c r="H85" s="77">
        <v>18988.129501789401</v>
      </c>
      <c r="I85" s="78">
        <v>4.0000000000000002E-4</v>
      </c>
      <c r="J85" s="78">
        <v>6.6E-3</v>
      </c>
      <c r="K85" s="78">
        <v>1.1999999999999999E-3</v>
      </c>
      <c r="W85" s="93"/>
    </row>
    <row r="86" spans="2:23">
      <c r="B86" t="s">
        <v>2353</v>
      </c>
      <c r="C86" t="s">
        <v>2354</v>
      </c>
      <c r="D86" t="s">
        <v>106</v>
      </c>
      <c r="E86" s="87">
        <v>44039</v>
      </c>
      <c r="F86" s="77">
        <v>4061007.58</v>
      </c>
      <c r="G86" s="77">
        <v>116.00320000000029</v>
      </c>
      <c r="H86" s="77">
        <v>18132.249269668901</v>
      </c>
      <c r="I86" s="78">
        <v>2.0000000000000001E-4</v>
      </c>
      <c r="J86" s="78">
        <v>6.3E-3</v>
      </c>
      <c r="K86" s="78">
        <v>1.1000000000000001E-3</v>
      </c>
    </row>
    <row r="87" spans="2:23">
      <c r="B87" t="s">
        <v>2355</v>
      </c>
      <c r="C87" t="s">
        <v>2356</v>
      </c>
      <c r="D87" t="s">
        <v>106</v>
      </c>
      <c r="E87" s="87">
        <v>42831</v>
      </c>
      <c r="F87" s="77">
        <v>4185409.22</v>
      </c>
      <c r="G87" s="77">
        <v>130.94850000000005</v>
      </c>
      <c r="H87" s="77">
        <v>21095.332050346598</v>
      </c>
      <c r="I87" s="78">
        <v>6.54E-2</v>
      </c>
      <c r="J87" s="78">
        <v>7.3000000000000001E-3</v>
      </c>
      <c r="K87" s="78">
        <v>1.2999999999999999E-3</v>
      </c>
      <c r="W87" s="93"/>
    </row>
    <row r="88" spans="2:23">
      <c r="B88" t="s">
        <v>2357</v>
      </c>
      <c r="C88" t="s">
        <v>2358</v>
      </c>
      <c r="D88" t="s">
        <v>106</v>
      </c>
      <c r="E88" s="87">
        <v>43382</v>
      </c>
      <c r="F88" s="77">
        <v>1673315.08</v>
      </c>
      <c r="G88" s="77">
        <v>177.60819999999939</v>
      </c>
      <c r="H88" s="77">
        <v>11439.015511784801</v>
      </c>
      <c r="I88" s="78">
        <v>7.9100000000000004E-2</v>
      </c>
      <c r="J88" s="78">
        <v>4.0000000000000001E-3</v>
      </c>
      <c r="K88" s="78">
        <v>6.9999999999999999E-4</v>
      </c>
      <c r="W88" s="93"/>
    </row>
    <row r="89" spans="2:23">
      <c r="B89" t="s">
        <v>2359</v>
      </c>
      <c r="C89" t="s">
        <v>2360</v>
      </c>
      <c r="D89" t="s">
        <v>106</v>
      </c>
      <c r="E89" s="87">
        <v>43382</v>
      </c>
      <c r="F89" s="77">
        <v>12736.6</v>
      </c>
      <c r="G89" s="77">
        <v>263.00859999999921</v>
      </c>
      <c r="H89" s="77">
        <v>128.935162034912</v>
      </c>
      <c r="I89" s="78">
        <v>0</v>
      </c>
      <c r="J89" s="78">
        <v>0</v>
      </c>
      <c r="K89" s="78">
        <v>0</v>
      </c>
      <c r="W89" s="93"/>
    </row>
    <row r="90" spans="2:23">
      <c r="B90" t="s">
        <v>2361</v>
      </c>
      <c r="C90" t="s">
        <v>2362</v>
      </c>
      <c r="D90" t="s">
        <v>106</v>
      </c>
      <c r="E90" s="87">
        <v>39345</v>
      </c>
      <c r="F90" s="77">
        <v>5664576</v>
      </c>
      <c r="G90" s="77">
        <v>7.2138999999999998</v>
      </c>
      <c r="H90" s="77">
        <v>1572.8432281983401</v>
      </c>
      <c r="I90" s="78">
        <v>5.5E-2</v>
      </c>
      <c r="J90" s="78">
        <v>5.0000000000000001E-4</v>
      </c>
      <c r="K90" s="78">
        <v>1E-4</v>
      </c>
    </row>
    <row r="91" spans="2:23">
      <c r="B91" t="s">
        <v>2363</v>
      </c>
      <c r="C91" t="s">
        <v>2364</v>
      </c>
      <c r="D91" t="s">
        <v>106</v>
      </c>
      <c r="E91" s="87">
        <v>44665</v>
      </c>
      <c r="F91" s="77">
        <v>2785876.79</v>
      </c>
      <c r="G91" s="77">
        <v>102.05019999999992</v>
      </c>
      <c r="H91" s="77">
        <v>10942.679425566101</v>
      </c>
      <c r="I91" s="78">
        <v>2.2000000000000001E-3</v>
      </c>
      <c r="J91" s="78">
        <v>3.8E-3</v>
      </c>
      <c r="K91" s="78">
        <v>6.9999999999999999E-4</v>
      </c>
      <c r="W91" s="93"/>
    </row>
    <row r="92" spans="2:23">
      <c r="B92" t="s">
        <v>2365</v>
      </c>
      <c r="C92" t="s">
        <v>2366</v>
      </c>
      <c r="D92" t="s">
        <v>106</v>
      </c>
      <c r="E92" s="87">
        <v>44469</v>
      </c>
      <c r="F92" s="77">
        <v>4106659</v>
      </c>
      <c r="G92" s="77">
        <v>107.76880000000006</v>
      </c>
      <c r="H92" s="77">
        <v>17034.508231784799</v>
      </c>
      <c r="I92" s="78">
        <v>5.8999999999999999E-3</v>
      </c>
      <c r="J92" s="78">
        <v>5.8999999999999999E-3</v>
      </c>
      <c r="K92" s="78">
        <v>1.1000000000000001E-3</v>
      </c>
      <c r="W92" s="93"/>
    </row>
    <row r="93" spans="2:23">
      <c r="B93" t="s">
        <v>2367</v>
      </c>
      <c r="C93" t="s">
        <v>2368</v>
      </c>
      <c r="D93" t="s">
        <v>106</v>
      </c>
      <c r="E93" s="87">
        <v>43830</v>
      </c>
      <c r="F93" s="77">
        <v>3512820.48</v>
      </c>
      <c r="G93" s="77">
        <v>131.00359999999981</v>
      </c>
      <c r="H93" s="77">
        <v>17712.795046508199</v>
      </c>
      <c r="I93" s="78">
        <v>4.4000000000000003E-3</v>
      </c>
      <c r="J93" s="78">
        <v>6.1999999999999998E-3</v>
      </c>
      <c r="K93" s="78">
        <v>1.1000000000000001E-3</v>
      </c>
      <c r="W93" s="93"/>
    </row>
    <row r="94" spans="2:23">
      <c r="B94" s="79" t="s">
        <v>2369</v>
      </c>
      <c r="C94" s="16"/>
      <c r="F94" s="81">
        <v>667649674.76100004</v>
      </c>
      <c r="H94" s="81">
        <v>2306460.2552842973</v>
      </c>
      <c r="J94" s="80">
        <v>0.80289999999999995</v>
      </c>
      <c r="K94" s="80">
        <v>0.14460000000000001</v>
      </c>
    </row>
    <row r="95" spans="2:23">
      <c r="B95" t="s">
        <v>2370</v>
      </c>
      <c r="C95" t="s">
        <v>2371</v>
      </c>
      <c r="D95" t="s">
        <v>106</v>
      </c>
      <c r="E95" s="87">
        <v>44425</v>
      </c>
      <c r="F95" s="77">
        <v>12165712.07</v>
      </c>
      <c r="G95" s="77">
        <v>72.784199999999728</v>
      </c>
      <c r="H95" s="77">
        <v>34081.802670939302</v>
      </c>
      <c r="I95" s="78">
        <v>5.7200000000000001E-2</v>
      </c>
      <c r="J95" s="78">
        <v>1.1900000000000001E-2</v>
      </c>
      <c r="K95" s="78">
        <v>2.0999999999999999E-3</v>
      </c>
    </row>
    <row r="96" spans="2:23">
      <c r="B96" t="s">
        <v>2372</v>
      </c>
      <c r="C96" t="s">
        <v>2373</v>
      </c>
      <c r="D96" t="s">
        <v>106</v>
      </c>
      <c r="E96" s="87">
        <v>39264</v>
      </c>
      <c r="F96" s="77">
        <v>37812901.619999997</v>
      </c>
      <c r="G96" s="77">
        <v>91.099800000000016</v>
      </c>
      <c r="H96" s="77">
        <v>132588.341859815</v>
      </c>
      <c r="I96" s="78">
        <v>1.1999999999999999E-3</v>
      </c>
      <c r="J96" s="78">
        <v>4.6199999999999998E-2</v>
      </c>
      <c r="K96" s="78">
        <v>8.3000000000000001E-3</v>
      </c>
      <c r="W96" s="93"/>
    </row>
    <row r="97" spans="2:23">
      <c r="B97" t="s">
        <v>2374</v>
      </c>
      <c r="C97" t="s">
        <v>2375</v>
      </c>
      <c r="D97" t="s">
        <v>106</v>
      </c>
      <c r="E97" s="87">
        <v>44742</v>
      </c>
      <c r="F97" s="77">
        <v>511277.28</v>
      </c>
      <c r="G97" s="77">
        <v>108.95800000000013</v>
      </c>
      <c r="H97" s="77">
        <v>2144.1912926595</v>
      </c>
      <c r="I97" s="78">
        <v>6.9999999999999999E-4</v>
      </c>
      <c r="J97" s="78">
        <v>6.9999999999999999E-4</v>
      </c>
      <c r="K97" s="78">
        <v>1E-4</v>
      </c>
      <c r="W97" s="93"/>
    </row>
    <row r="98" spans="2:23">
      <c r="B98" t="s">
        <v>2376</v>
      </c>
      <c r="C98" t="s">
        <v>2377</v>
      </c>
      <c r="D98" t="s">
        <v>110</v>
      </c>
      <c r="E98" s="87">
        <v>45007</v>
      </c>
      <c r="F98" s="77">
        <v>2424588.87</v>
      </c>
      <c r="G98" s="77">
        <v>100.50120000000005</v>
      </c>
      <c r="H98" s="77">
        <v>9887.0762399572104</v>
      </c>
      <c r="I98" s="78">
        <v>2.4199999999999999E-2</v>
      </c>
      <c r="J98" s="78">
        <v>3.3999999999999998E-3</v>
      </c>
      <c r="K98" s="78">
        <v>5.9999999999999995E-4</v>
      </c>
      <c r="W98" s="93"/>
    </row>
    <row r="99" spans="2:23">
      <c r="B99" t="s">
        <v>2378</v>
      </c>
      <c r="C99" t="s">
        <v>2379</v>
      </c>
      <c r="D99" t="s">
        <v>102</v>
      </c>
      <c r="E99" s="87">
        <v>45015</v>
      </c>
      <c r="F99" s="77">
        <v>4875102.1399999997</v>
      </c>
      <c r="G99" s="77">
        <v>106.15532800000001</v>
      </c>
      <c r="H99" s="77">
        <v>5175.18066705202</v>
      </c>
      <c r="I99" s="78">
        <v>1.6000000000000001E-3</v>
      </c>
      <c r="J99" s="78">
        <v>1.8E-3</v>
      </c>
      <c r="K99" s="78">
        <v>2.9999999999999997E-4</v>
      </c>
      <c r="W99" s="93"/>
    </row>
    <row r="100" spans="2:23">
      <c r="B100" t="s">
        <v>2380</v>
      </c>
      <c r="C100" t="s">
        <v>2381</v>
      </c>
      <c r="D100" t="s">
        <v>106</v>
      </c>
      <c r="E100" s="87">
        <v>44931</v>
      </c>
      <c r="F100" s="77">
        <v>1290541.3</v>
      </c>
      <c r="G100" s="77">
        <v>94.820100000000053</v>
      </c>
      <c r="H100" s="77">
        <v>4709.9926295738096</v>
      </c>
      <c r="I100" s="78">
        <v>3.2000000000000002E-3</v>
      </c>
      <c r="J100" s="78">
        <v>1.6000000000000001E-3</v>
      </c>
      <c r="K100" s="78">
        <v>2.9999999999999997E-4</v>
      </c>
      <c r="W100" s="93"/>
    </row>
    <row r="101" spans="2:23">
      <c r="B101" t="s">
        <v>2382</v>
      </c>
      <c r="C101" t="s">
        <v>2383</v>
      </c>
      <c r="D101" t="s">
        <v>106</v>
      </c>
      <c r="E101" s="87">
        <v>43853</v>
      </c>
      <c r="F101" s="77">
        <v>1247400.25</v>
      </c>
      <c r="G101" s="77">
        <v>86.65729999999995</v>
      </c>
      <c r="H101" s="77">
        <v>4160.6280374696698</v>
      </c>
      <c r="I101" s="78">
        <v>3.3099999999999997E-2</v>
      </c>
      <c r="J101" s="78">
        <v>1.4E-3</v>
      </c>
      <c r="K101" s="78">
        <v>2.9999999999999997E-4</v>
      </c>
      <c r="W101" s="93"/>
    </row>
    <row r="102" spans="2:23">
      <c r="B102" t="s">
        <v>2384</v>
      </c>
      <c r="C102" t="s">
        <v>2385</v>
      </c>
      <c r="D102" t="s">
        <v>106</v>
      </c>
      <c r="E102" s="87">
        <v>43466</v>
      </c>
      <c r="F102" s="77">
        <v>7648964.6600000001</v>
      </c>
      <c r="G102" s="77">
        <v>134.27009999999999</v>
      </c>
      <c r="H102" s="77">
        <v>39530.278844596702</v>
      </c>
      <c r="I102" s="78">
        <v>1.1000000000000001E-3</v>
      </c>
      <c r="J102" s="78">
        <v>1.38E-2</v>
      </c>
      <c r="K102" s="78">
        <v>2.5000000000000001E-3</v>
      </c>
      <c r="W102" s="93"/>
    </row>
    <row r="103" spans="2:23">
      <c r="B103" t="s">
        <v>2386</v>
      </c>
      <c r="C103" t="s">
        <v>2387</v>
      </c>
      <c r="D103" t="s">
        <v>106</v>
      </c>
      <c r="E103" s="87">
        <v>43627</v>
      </c>
      <c r="F103" s="77">
        <v>1088643.6499999999</v>
      </c>
      <c r="G103" s="77">
        <v>76.807000000000002</v>
      </c>
      <c r="H103" s="77">
        <v>3218.3587792554199</v>
      </c>
      <c r="I103" s="78">
        <v>5.4399999999999997E-2</v>
      </c>
      <c r="J103" s="78">
        <v>1.1000000000000001E-3</v>
      </c>
      <c r="K103" s="78">
        <v>2.0000000000000001E-4</v>
      </c>
      <c r="W103" s="93"/>
    </row>
    <row r="104" spans="2:23">
      <c r="B104" t="s">
        <v>2388</v>
      </c>
      <c r="C104" t="s">
        <v>2389</v>
      </c>
      <c r="D104" t="s">
        <v>106</v>
      </c>
      <c r="E104" s="87">
        <v>44470</v>
      </c>
      <c r="F104" s="77">
        <v>1393927.55</v>
      </c>
      <c r="G104" s="77">
        <v>144.72410000000005</v>
      </c>
      <c r="H104" s="77">
        <v>7764.7766912483803</v>
      </c>
      <c r="I104" s="78">
        <v>2.7000000000000001E-3</v>
      </c>
      <c r="J104" s="78">
        <v>2.7000000000000001E-3</v>
      </c>
      <c r="K104" s="78">
        <v>5.0000000000000001E-4</v>
      </c>
      <c r="W104" s="93"/>
    </row>
    <row r="105" spans="2:23">
      <c r="B105" t="s">
        <v>2390</v>
      </c>
      <c r="C105" t="s">
        <v>2391</v>
      </c>
      <c r="D105" t="s">
        <v>106</v>
      </c>
      <c r="E105" s="87">
        <v>44712</v>
      </c>
      <c r="F105" s="77">
        <v>1072370.99</v>
      </c>
      <c r="G105" s="77">
        <v>147.41769999999988</v>
      </c>
      <c r="H105" s="77">
        <v>6084.7480337132001</v>
      </c>
      <c r="I105" s="78">
        <v>1E-4</v>
      </c>
      <c r="J105" s="78">
        <v>2.0999999999999999E-3</v>
      </c>
      <c r="K105" s="78">
        <v>4.0000000000000002E-4</v>
      </c>
      <c r="W105" s="93"/>
    </row>
    <row r="106" spans="2:23">
      <c r="B106" t="s">
        <v>2392</v>
      </c>
      <c r="C106" t="s">
        <v>2393</v>
      </c>
      <c r="D106" t="s">
        <v>106</v>
      </c>
      <c r="E106" s="87">
        <v>43586</v>
      </c>
      <c r="F106" s="77">
        <v>1016692.71</v>
      </c>
      <c r="G106" s="77">
        <v>236.87640000000007</v>
      </c>
      <c r="H106" s="77">
        <v>9269.5662933746898</v>
      </c>
      <c r="I106" s="78">
        <v>4.07E-2</v>
      </c>
      <c r="J106" s="78">
        <v>3.2000000000000002E-3</v>
      </c>
      <c r="K106" s="78">
        <v>5.9999999999999995E-4</v>
      </c>
      <c r="W106" s="93"/>
    </row>
    <row r="107" spans="2:23">
      <c r="B107" t="s">
        <v>2394</v>
      </c>
      <c r="C107" t="s">
        <v>2395</v>
      </c>
      <c r="D107" t="s">
        <v>106</v>
      </c>
      <c r="E107" s="87">
        <v>42170</v>
      </c>
      <c r="F107" s="77">
        <v>5318258.8600000003</v>
      </c>
      <c r="G107" s="77">
        <v>91.872399999999828</v>
      </c>
      <c r="H107" s="77">
        <v>18806.260391591401</v>
      </c>
      <c r="I107" s="78">
        <v>8.8599999999999998E-2</v>
      </c>
      <c r="J107" s="78">
        <v>6.4999999999999997E-3</v>
      </c>
      <c r="K107" s="78">
        <v>1.1999999999999999E-3</v>
      </c>
      <c r="W107" s="93"/>
    </row>
    <row r="108" spans="2:23">
      <c r="B108" t="s">
        <v>2396</v>
      </c>
      <c r="C108" t="s">
        <v>2397</v>
      </c>
      <c r="D108" t="s">
        <v>106</v>
      </c>
      <c r="E108" s="87">
        <v>42267</v>
      </c>
      <c r="F108" s="77">
        <v>1720245.09</v>
      </c>
      <c r="G108" s="77">
        <v>26.485500000000066</v>
      </c>
      <c r="H108" s="77">
        <v>1753.6641107377</v>
      </c>
      <c r="I108" s="78">
        <v>8.4000000000000005E-2</v>
      </c>
      <c r="J108" s="78">
        <v>5.9999999999999995E-4</v>
      </c>
      <c r="K108" s="78">
        <v>1E-4</v>
      </c>
      <c r="W108" s="93"/>
    </row>
    <row r="109" spans="2:23">
      <c r="B109" t="s">
        <v>2398</v>
      </c>
      <c r="C109" t="s">
        <v>2399</v>
      </c>
      <c r="D109" t="s">
        <v>106</v>
      </c>
      <c r="E109" s="87">
        <v>42916</v>
      </c>
      <c r="F109" s="77">
        <v>601146.02</v>
      </c>
      <c r="G109" s="77">
        <v>1E-4</v>
      </c>
      <c r="H109" s="77">
        <v>2.3138110309800001E-3</v>
      </c>
      <c r="I109" s="78">
        <v>4.0000000000000002E-4</v>
      </c>
      <c r="J109" s="78">
        <v>0</v>
      </c>
      <c r="K109" s="78">
        <v>0</v>
      </c>
      <c r="W109" s="93"/>
    </row>
    <row r="110" spans="2:23">
      <c r="B110" t="s">
        <v>2400</v>
      </c>
      <c r="C110" t="s">
        <v>2401</v>
      </c>
      <c r="D110" t="s">
        <v>110</v>
      </c>
      <c r="E110" s="87">
        <v>44651</v>
      </c>
      <c r="F110" s="77">
        <v>1122459.3600000001</v>
      </c>
      <c r="G110" s="77">
        <v>121.9333000000001</v>
      </c>
      <c r="H110" s="77">
        <v>5553.3044302089202</v>
      </c>
      <c r="I110" s="78">
        <v>6.9999999999999999E-4</v>
      </c>
      <c r="J110" s="78">
        <v>1.9E-3</v>
      </c>
      <c r="K110" s="78">
        <v>2.9999999999999997E-4</v>
      </c>
      <c r="W110" s="93"/>
    </row>
    <row r="111" spans="2:23">
      <c r="B111" t="s">
        <v>2402</v>
      </c>
      <c r="C111" t="s">
        <v>2403</v>
      </c>
      <c r="D111" t="s">
        <v>110</v>
      </c>
      <c r="E111" s="87">
        <v>43507</v>
      </c>
      <c r="F111" s="77">
        <v>4248356.03</v>
      </c>
      <c r="G111" s="77">
        <v>94.651299999999978</v>
      </c>
      <c r="H111" s="77">
        <v>16315.711486227399</v>
      </c>
      <c r="I111" s="78">
        <v>1.6999999999999999E-3</v>
      </c>
      <c r="J111" s="78">
        <v>5.7000000000000002E-3</v>
      </c>
      <c r="K111" s="78">
        <v>1E-3</v>
      </c>
      <c r="W111" s="93"/>
    </row>
    <row r="112" spans="2:23">
      <c r="B112" t="s">
        <v>2404</v>
      </c>
      <c r="C112" t="s">
        <v>2405</v>
      </c>
      <c r="D112" t="s">
        <v>106</v>
      </c>
      <c r="E112" s="87">
        <v>45108</v>
      </c>
      <c r="F112" s="77">
        <v>6453300.1900000004</v>
      </c>
      <c r="G112" s="77">
        <v>100</v>
      </c>
      <c r="H112" s="77">
        <v>24838.75243131</v>
      </c>
      <c r="I112" s="78">
        <v>2.5999999999999999E-3</v>
      </c>
      <c r="J112" s="78">
        <v>8.6E-3</v>
      </c>
      <c r="K112" s="78">
        <v>1.6000000000000001E-3</v>
      </c>
      <c r="W112" s="93"/>
    </row>
    <row r="113" spans="2:23">
      <c r="B113" t="s">
        <v>2406</v>
      </c>
      <c r="C113" t="s">
        <v>2407</v>
      </c>
      <c r="D113" t="s">
        <v>110</v>
      </c>
      <c r="E113" s="87">
        <v>44661</v>
      </c>
      <c r="F113" s="77">
        <v>537940.80000000005</v>
      </c>
      <c r="G113" s="77">
        <v>70.867999999999995</v>
      </c>
      <c r="H113" s="77">
        <v>1546.83214802928</v>
      </c>
      <c r="I113" s="78">
        <v>2.0000000000000001E-4</v>
      </c>
      <c r="J113" s="78">
        <v>5.0000000000000001E-4</v>
      </c>
      <c r="K113" s="78">
        <v>1E-4</v>
      </c>
      <c r="W113" s="93"/>
    </row>
    <row r="114" spans="2:23">
      <c r="B114" t="s">
        <v>2408</v>
      </c>
      <c r="C114" t="s">
        <v>2409</v>
      </c>
      <c r="D114" t="s">
        <v>201</v>
      </c>
      <c r="E114" s="87">
        <v>43096</v>
      </c>
      <c r="F114" s="77">
        <v>46826401.340000004</v>
      </c>
      <c r="G114" s="77">
        <v>44.957899999999938</v>
      </c>
      <c r="H114" s="77">
        <v>11456.5891116291</v>
      </c>
      <c r="I114" s="78">
        <v>4.2000000000000003E-2</v>
      </c>
      <c r="J114" s="78">
        <v>4.0000000000000001E-3</v>
      </c>
      <c r="K114" s="78">
        <v>6.9999999999999999E-4</v>
      </c>
      <c r="W114" s="93"/>
    </row>
    <row r="115" spans="2:23">
      <c r="B115" t="s">
        <v>2410</v>
      </c>
      <c r="C115" t="s">
        <v>2411</v>
      </c>
      <c r="D115" t="s">
        <v>110</v>
      </c>
      <c r="E115" s="87">
        <v>44302</v>
      </c>
      <c r="F115" s="77">
        <v>4194467.88</v>
      </c>
      <c r="G115" s="77">
        <v>119.93809999999958</v>
      </c>
      <c r="H115" s="77">
        <v>20412.329313651098</v>
      </c>
      <c r="I115" s="78">
        <v>5.9999999999999995E-4</v>
      </c>
      <c r="J115" s="78">
        <v>7.1000000000000004E-3</v>
      </c>
      <c r="K115" s="78">
        <v>1.2999999999999999E-3</v>
      </c>
      <c r="W115" s="93"/>
    </row>
    <row r="116" spans="2:23">
      <c r="B116" t="s">
        <v>2412</v>
      </c>
      <c r="C116" t="s">
        <v>2413</v>
      </c>
      <c r="D116" t="s">
        <v>106</v>
      </c>
      <c r="E116" s="87">
        <v>44502</v>
      </c>
      <c r="F116" s="77">
        <v>3793392.25</v>
      </c>
      <c r="G116" s="77">
        <v>100.67440000000008</v>
      </c>
      <c r="H116" s="77">
        <v>14699.2343413486</v>
      </c>
      <c r="I116" s="78">
        <v>1.01E-2</v>
      </c>
      <c r="J116" s="78">
        <v>5.1000000000000004E-3</v>
      </c>
      <c r="K116" s="78">
        <v>8.9999999999999998E-4</v>
      </c>
      <c r="W116" s="93"/>
    </row>
    <row r="117" spans="2:23">
      <c r="B117" t="s">
        <v>2414</v>
      </c>
      <c r="C117" t="s">
        <v>2415</v>
      </c>
      <c r="D117" t="s">
        <v>106</v>
      </c>
      <c r="E117" s="87">
        <v>43191</v>
      </c>
      <c r="F117" s="77">
        <v>4613402.32</v>
      </c>
      <c r="G117" s="77">
        <v>136.2079999999998</v>
      </c>
      <c r="H117" s="77">
        <v>24186.434850266502</v>
      </c>
      <c r="I117" s="78">
        <v>4.6100000000000002E-2</v>
      </c>
      <c r="J117" s="78">
        <v>8.3999999999999995E-3</v>
      </c>
      <c r="K117" s="78">
        <v>1.5E-3</v>
      </c>
      <c r="W117" s="93"/>
    </row>
    <row r="118" spans="2:23">
      <c r="B118" t="s">
        <v>2416</v>
      </c>
      <c r="C118" t="s">
        <v>2417</v>
      </c>
      <c r="D118" t="s">
        <v>106</v>
      </c>
      <c r="E118" s="87">
        <v>42795</v>
      </c>
      <c r="F118" s="77">
        <v>4167971.42</v>
      </c>
      <c r="G118" s="77">
        <v>135.57819999999973</v>
      </c>
      <c r="H118" s="77">
        <v>21750.162556211399</v>
      </c>
      <c r="I118" s="78">
        <v>4.1700000000000001E-2</v>
      </c>
      <c r="J118" s="78">
        <v>7.6E-3</v>
      </c>
      <c r="K118" s="78">
        <v>1.4E-3</v>
      </c>
      <c r="W118" s="93"/>
    </row>
    <row r="119" spans="2:23">
      <c r="B119" t="s">
        <v>2418</v>
      </c>
      <c r="C119" t="s">
        <v>2419</v>
      </c>
      <c r="D119" t="s">
        <v>110</v>
      </c>
      <c r="E119" s="87">
        <v>44228</v>
      </c>
      <c r="F119" s="77">
        <v>4483168.74</v>
      </c>
      <c r="G119" s="77">
        <v>116.08029999999989</v>
      </c>
      <c r="H119" s="77">
        <v>21115.5372456595</v>
      </c>
      <c r="I119" s="78">
        <v>8.5000000000000006E-3</v>
      </c>
      <c r="J119" s="78">
        <v>7.4000000000000003E-3</v>
      </c>
      <c r="K119" s="78">
        <v>1.2999999999999999E-3</v>
      </c>
      <c r="W119" s="93"/>
    </row>
    <row r="120" spans="2:23">
      <c r="B120" t="s">
        <v>2420</v>
      </c>
      <c r="C120" t="s">
        <v>2421</v>
      </c>
      <c r="D120" t="s">
        <v>106</v>
      </c>
      <c r="E120" s="87">
        <v>43556</v>
      </c>
      <c r="F120" s="77">
        <v>3702188.99</v>
      </c>
      <c r="G120" s="77">
        <v>91.127100000000112</v>
      </c>
      <c r="H120" s="77">
        <v>12985.3615354961</v>
      </c>
      <c r="I120" s="78">
        <v>3.6999999999999998E-2</v>
      </c>
      <c r="J120" s="78">
        <v>4.4999999999999997E-3</v>
      </c>
      <c r="K120" s="78">
        <v>8.0000000000000004E-4</v>
      </c>
      <c r="W120" s="93"/>
    </row>
    <row r="121" spans="2:23">
      <c r="B121" t="s">
        <v>2422</v>
      </c>
      <c r="C121" t="s">
        <v>2423</v>
      </c>
      <c r="D121" t="s">
        <v>106</v>
      </c>
      <c r="E121" s="87">
        <v>44896</v>
      </c>
      <c r="F121" s="77">
        <v>111669.701</v>
      </c>
      <c r="G121" s="77">
        <v>122.34839999999996</v>
      </c>
      <c r="H121" s="77">
        <v>525.87382987193405</v>
      </c>
      <c r="I121" s="78">
        <v>1.1000000000000001E-3</v>
      </c>
      <c r="J121" s="78">
        <v>2.0000000000000001E-4</v>
      </c>
      <c r="K121" s="78">
        <v>0</v>
      </c>
      <c r="W121" s="93"/>
    </row>
    <row r="122" spans="2:23">
      <c r="B122" t="s">
        <v>2424</v>
      </c>
      <c r="C122" t="s">
        <v>2425</v>
      </c>
      <c r="D122" t="s">
        <v>106</v>
      </c>
      <c r="E122" s="87">
        <v>43914</v>
      </c>
      <c r="F122" s="77">
        <v>2991682.1</v>
      </c>
      <c r="G122" s="77">
        <v>108.56830000000002</v>
      </c>
      <c r="H122" s="77">
        <v>12501.6228114937</v>
      </c>
      <c r="I122" s="78">
        <v>0.01</v>
      </c>
      <c r="J122" s="78">
        <v>4.4000000000000003E-3</v>
      </c>
      <c r="K122" s="78">
        <v>8.0000000000000004E-4</v>
      </c>
      <c r="W122" s="93"/>
    </row>
    <row r="123" spans="2:23">
      <c r="B123" t="s">
        <v>2426</v>
      </c>
      <c r="C123" t="s">
        <v>2427</v>
      </c>
      <c r="D123" t="s">
        <v>106</v>
      </c>
      <c r="E123" s="87">
        <v>44621</v>
      </c>
      <c r="F123" s="77">
        <v>3472819</v>
      </c>
      <c r="G123" s="77">
        <v>104.35590000000001</v>
      </c>
      <c r="H123" s="77">
        <v>13949.128271338001</v>
      </c>
      <c r="I123" s="78">
        <v>4.1000000000000003E-3</v>
      </c>
      <c r="J123" s="78">
        <v>4.8999999999999998E-3</v>
      </c>
      <c r="K123" s="78">
        <v>8.9999999999999998E-4</v>
      </c>
      <c r="W123" s="93"/>
    </row>
    <row r="124" spans="2:23">
      <c r="B124" t="s">
        <v>2428</v>
      </c>
      <c r="C124" t="s">
        <v>2429</v>
      </c>
      <c r="D124" t="s">
        <v>106</v>
      </c>
      <c r="E124" s="87">
        <v>44621</v>
      </c>
      <c r="F124" s="77">
        <v>4942802.03</v>
      </c>
      <c r="G124" s="77">
        <v>101.94050000000007</v>
      </c>
      <c r="H124" s="77">
        <v>19394.0221309564</v>
      </c>
      <c r="I124" s="78">
        <v>4.1000000000000003E-3</v>
      </c>
      <c r="J124" s="78">
        <v>6.7999999999999996E-3</v>
      </c>
      <c r="K124" s="78">
        <v>1.1999999999999999E-3</v>
      </c>
      <c r="W124" s="93"/>
    </row>
    <row r="125" spans="2:23">
      <c r="B125" t="s">
        <v>2430</v>
      </c>
      <c r="C125" t="s">
        <v>2431</v>
      </c>
      <c r="D125" t="s">
        <v>110</v>
      </c>
      <c r="E125" s="87">
        <v>44713</v>
      </c>
      <c r="F125" s="77">
        <v>967579</v>
      </c>
      <c r="G125" s="77">
        <v>104.7882</v>
      </c>
      <c r="H125" s="77">
        <v>4113.9342162284802</v>
      </c>
      <c r="I125" s="78">
        <v>0</v>
      </c>
      <c r="J125" s="78">
        <v>1.4E-3</v>
      </c>
      <c r="K125" s="78">
        <v>2.9999999999999997E-4</v>
      </c>
      <c r="W125" s="93"/>
    </row>
    <row r="126" spans="2:23">
      <c r="B126" t="s">
        <v>2432</v>
      </c>
      <c r="C126" t="s">
        <v>2433</v>
      </c>
      <c r="D126" t="s">
        <v>106</v>
      </c>
      <c r="E126" s="87">
        <v>44562</v>
      </c>
      <c r="F126" s="77">
        <v>653504.36</v>
      </c>
      <c r="G126" s="77">
        <v>107.17490000000006</v>
      </c>
      <c r="H126" s="77">
        <v>2695.81128800939</v>
      </c>
      <c r="I126" s="78">
        <v>5.0000000000000001E-4</v>
      </c>
      <c r="J126" s="78">
        <v>8.9999999999999998E-4</v>
      </c>
      <c r="K126" s="78">
        <v>2.0000000000000001E-4</v>
      </c>
      <c r="W126" s="93"/>
    </row>
    <row r="127" spans="2:23">
      <c r="B127" t="s">
        <v>2434</v>
      </c>
      <c r="C127" t="s">
        <v>2435</v>
      </c>
      <c r="D127" t="s">
        <v>110</v>
      </c>
      <c r="E127" s="87">
        <v>44256</v>
      </c>
      <c r="F127" s="77">
        <v>916063</v>
      </c>
      <c r="G127" s="77">
        <v>103.7397</v>
      </c>
      <c r="H127" s="77">
        <v>3855.9274900046298</v>
      </c>
      <c r="I127" s="78">
        <v>8.0000000000000004E-4</v>
      </c>
      <c r="J127" s="78">
        <v>1.2999999999999999E-3</v>
      </c>
      <c r="K127" s="78">
        <v>2.0000000000000001E-4</v>
      </c>
      <c r="W127" s="93"/>
    </row>
    <row r="128" spans="2:23">
      <c r="B128" t="s">
        <v>2436</v>
      </c>
      <c r="C128" t="s">
        <v>2437</v>
      </c>
      <c r="D128" t="s">
        <v>106</v>
      </c>
      <c r="E128" s="87">
        <v>41378</v>
      </c>
      <c r="F128" s="77">
        <v>831630.87</v>
      </c>
      <c r="G128" s="77">
        <v>29.458700000000007</v>
      </c>
      <c r="H128" s="77">
        <v>942.95743829455603</v>
      </c>
      <c r="I128" s="78">
        <v>1.12E-2</v>
      </c>
      <c r="J128" s="78">
        <v>2.9999999999999997E-4</v>
      </c>
      <c r="K128" s="78">
        <v>1E-4</v>
      </c>
      <c r="W128" s="93"/>
    </row>
    <row r="129" spans="2:23">
      <c r="B129" t="s">
        <v>2438</v>
      </c>
      <c r="C129" t="s">
        <v>2439</v>
      </c>
      <c r="D129" t="s">
        <v>110</v>
      </c>
      <c r="E129" s="87">
        <v>44896</v>
      </c>
      <c r="F129" s="77">
        <v>2278116.33</v>
      </c>
      <c r="G129" s="77">
        <v>106.12229999999971</v>
      </c>
      <c r="H129" s="77">
        <v>9809.3691774354793</v>
      </c>
      <c r="I129" s="78">
        <v>5.1000000000000004E-3</v>
      </c>
      <c r="J129" s="78">
        <v>3.3999999999999998E-3</v>
      </c>
      <c r="K129" s="78">
        <v>5.9999999999999995E-4</v>
      </c>
      <c r="W129" s="93"/>
    </row>
    <row r="130" spans="2:23">
      <c r="B130" t="s">
        <v>2440</v>
      </c>
      <c r="C130" t="s">
        <v>2441</v>
      </c>
      <c r="D130" t="s">
        <v>110</v>
      </c>
      <c r="E130" s="87">
        <v>44816</v>
      </c>
      <c r="F130" s="77">
        <v>4551645.03</v>
      </c>
      <c r="G130" s="77">
        <v>69.533599999999907</v>
      </c>
      <c r="H130" s="77">
        <v>12841.673646613701</v>
      </c>
      <c r="I130" s="78">
        <v>2.5999999999999999E-3</v>
      </c>
      <c r="J130" s="78">
        <v>4.4999999999999997E-3</v>
      </c>
      <c r="K130" s="78">
        <v>8.0000000000000004E-4</v>
      </c>
      <c r="W130" s="93"/>
    </row>
    <row r="131" spans="2:23">
      <c r="B131" t="s">
        <v>2442</v>
      </c>
      <c r="C131" t="s">
        <v>2443</v>
      </c>
      <c r="D131" t="s">
        <v>106</v>
      </c>
      <c r="E131" s="87">
        <v>44816</v>
      </c>
      <c r="F131" s="77">
        <v>427602.25</v>
      </c>
      <c r="G131" s="77">
        <v>101.87839999999996</v>
      </c>
      <c r="H131" s="77">
        <v>1676.75653872574</v>
      </c>
      <c r="I131" s="78">
        <v>1.8E-3</v>
      </c>
      <c r="J131" s="78">
        <v>5.9999999999999995E-4</v>
      </c>
      <c r="K131" s="78">
        <v>1E-4</v>
      </c>
      <c r="W131" s="93"/>
    </row>
    <row r="132" spans="2:23">
      <c r="B132" t="s">
        <v>2444</v>
      </c>
      <c r="C132" t="s">
        <v>2445</v>
      </c>
      <c r="D132" t="s">
        <v>110</v>
      </c>
      <c r="E132" s="87">
        <v>44763</v>
      </c>
      <c r="F132" s="77">
        <v>717271.58</v>
      </c>
      <c r="G132" s="77">
        <v>95.172499999999957</v>
      </c>
      <c r="H132" s="77">
        <v>2769.8332823343399</v>
      </c>
      <c r="I132" s="78">
        <v>1E-4</v>
      </c>
      <c r="J132" s="78">
        <v>1E-3</v>
      </c>
      <c r="K132" s="78">
        <v>2.0000000000000001E-4</v>
      </c>
      <c r="W132" s="93"/>
    </row>
    <row r="133" spans="2:23">
      <c r="B133" t="s">
        <v>2446</v>
      </c>
      <c r="C133" t="s">
        <v>2447</v>
      </c>
      <c r="D133" t="s">
        <v>106</v>
      </c>
      <c r="E133" s="87">
        <v>44002</v>
      </c>
      <c r="F133" s="77">
        <v>3634308</v>
      </c>
      <c r="G133" s="77">
        <v>110.6713</v>
      </c>
      <c r="H133" s="77">
        <v>15481.2011160658</v>
      </c>
      <c r="I133" s="78">
        <v>5.5999999999999999E-3</v>
      </c>
      <c r="J133" s="78">
        <v>5.4000000000000003E-3</v>
      </c>
      <c r="K133" s="78">
        <v>1E-3</v>
      </c>
      <c r="W133" s="93"/>
    </row>
    <row r="134" spans="2:23">
      <c r="B134" t="s">
        <v>2448</v>
      </c>
      <c r="C134" t="s">
        <v>2449</v>
      </c>
      <c r="D134" t="s">
        <v>106</v>
      </c>
      <c r="E134" s="87">
        <v>44378</v>
      </c>
      <c r="F134" s="77">
        <v>636172.93000000005</v>
      </c>
      <c r="G134" s="77">
        <v>115.07159999999999</v>
      </c>
      <c r="H134" s="77">
        <v>2817.6772675045199</v>
      </c>
      <c r="I134" s="78">
        <v>1E-4</v>
      </c>
      <c r="J134" s="78">
        <v>1E-3</v>
      </c>
      <c r="K134" s="78">
        <v>2.0000000000000001E-4</v>
      </c>
      <c r="W134" s="93"/>
    </row>
    <row r="135" spans="2:23">
      <c r="B135" t="s">
        <v>2450</v>
      </c>
      <c r="C135" t="s">
        <v>2451</v>
      </c>
      <c r="D135" t="s">
        <v>106</v>
      </c>
      <c r="E135" s="87">
        <v>44852</v>
      </c>
      <c r="F135" s="77">
        <v>424339</v>
      </c>
      <c r="G135" s="77">
        <v>81.6875</v>
      </c>
      <c r="H135" s="77">
        <v>1334.1862624856301</v>
      </c>
      <c r="I135" s="78">
        <v>1.2999999999999999E-3</v>
      </c>
      <c r="J135" s="78">
        <v>5.0000000000000001E-4</v>
      </c>
      <c r="K135" s="78">
        <v>1E-4</v>
      </c>
      <c r="W135" s="93"/>
    </row>
    <row r="136" spans="2:23">
      <c r="B136" t="s">
        <v>2452</v>
      </c>
      <c r="C136" t="s">
        <v>2453</v>
      </c>
      <c r="D136" t="s">
        <v>106</v>
      </c>
      <c r="E136" s="87">
        <v>42916</v>
      </c>
      <c r="F136" s="77">
        <v>492271.09</v>
      </c>
      <c r="G136" s="77">
        <v>98.891300000000186</v>
      </c>
      <c r="H136" s="77">
        <v>1873.7443163564801</v>
      </c>
      <c r="I136" s="78">
        <v>4.82E-2</v>
      </c>
      <c r="J136" s="78">
        <v>6.9999999999999999E-4</v>
      </c>
      <c r="K136" s="78">
        <v>1E-4</v>
      </c>
      <c r="W136" s="93"/>
    </row>
    <row r="137" spans="2:23">
      <c r="B137" t="s">
        <v>2454</v>
      </c>
      <c r="C137" t="s">
        <v>2455</v>
      </c>
      <c r="D137" t="s">
        <v>106</v>
      </c>
      <c r="E137" s="87">
        <v>44357</v>
      </c>
      <c r="F137" s="77">
        <v>360704.53</v>
      </c>
      <c r="G137" s="77">
        <v>98.623400000000004</v>
      </c>
      <c r="H137" s="77">
        <v>1369.23968597264</v>
      </c>
      <c r="I137" s="78">
        <v>4.8099999999999997E-2</v>
      </c>
      <c r="J137" s="78">
        <v>5.0000000000000001E-4</v>
      </c>
      <c r="K137" s="78">
        <v>1E-4</v>
      </c>
      <c r="W137" s="93"/>
    </row>
    <row r="138" spans="2:23">
      <c r="B138" t="s">
        <v>2456</v>
      </c>
      <c r="C138" t="s">
        <v>2457</v>
      </c>
      <c r="D138" t="s">
        <v>106</v>
      </c>
      <c r="E138" s="87">
        <v>42916</v>
      </c>
      <c r="F138" s="77">
        <v>486049.95</v>
      </c>
      <c r="G138" s="77">
        <v>0.2092</v>
      </c>
      <c r="H138" s="77">
        <v>3.9137266907945998</v>
      </c>
      <c r="I138" s="78">
        <v>4.7600000000000003E-2</v>
      </c>
      <c r="J138" s="78">
        <v>0</v>
      </c>
      <c r="K138" s="78">
        <v>0</v>
      </c>
      <c r="W138" s="93"/>
    </row>
    <row r="139" spans="2:23">
      <c r="B139" t="s">
        <v>2458</v>
      </c>
      <c r="C139" t="s">
        <v>2459</v>
      </c>
      <c r="D139" t="s">
        <v>106</v>
      </c>
      <c r="E139" s="87">
        <v>42916</v>
      </c>
      <c r="F139" s="77">
        <v>327006.45</v>
      </c>
      <c r="G139" s="77">
        <v>100.75100000000016</v>
      </c>
      <c r="H139" s="77">
        <v>1268.10027122364</v>
      </c>
      <c r="I139" s="78">
        <v>2.18E-2</v>
      </c>
      <c r="J139" s="78">
        <v>4.0000000000000002E-4</v>
      </c>
      <c r="K139" s="78">
        <v>1E-4</v>
      </c>
      <c r="W139" s="93"/>
    </row>
    <row r="140" spans="2:23">
      <c r="B140" t="s">
        <v>2460</v>
      </c>
      <c r="C140" t="s">
        <v>2461</v>
      </c>
      <c r="D140" t="s">
        <v>106</v>
      </c>
      <c r="E140" s="87">
        <v>44874</v>
      </c>
      <c r="F140" s="77">
        <v>1871363.54</v>
      </c>
      <c r="G140" s="77">
        <v>90.416300000000092</v>
      </c>
      <c r="H140" s="77">
        <v>6512.5760211331099</v>
      </c>
      <c r="I140" s="78">
        <v>2.6700000000000002E-2</v>
      </c>
      <c r="J140" s="78">
        <v>2.3E-3</v>
      </c>
      <c r="K140" s="78">
        <v>4.0000000000000002E-4</v>
      </c>
    </row>
    <row r="141" spans="2:23">
      <c r="B141" t="s">
        <v>2462</v>
      </c>
      <c r="C141" t="s">
        <v>2463</v>
      </c>
      <c r="D141" t="s">
        <v>110</v>
      </c>
      <c r="E141" s="87">
        <v>42401</v>
      </c>
      <c r="F141" s="77">
        <v>3324875.21</v>
      </c>
      <c r="G141" s="77">
        <v>113.04609999999985</v>
      </c>
      <c r="H141" s="77">
        <v>15250.6889199866</v>
      </c>
      <c r="I141" s="78">
        <v>2.9999999999999997E-4</v>
      </c>
      <c r="J141" s="78">
        <v>5.3E-3</v>
      </c>
      <c r="K141" s="78">
        <v>1E-3</v>
      </c>
      <c r="W141" s="93"/>
    </row>
    <row r="142" spans="2:23">
      <c r="B142" t="s">
        <v>2464</v>
      </c>
      <c r="C142" t="s">
        <v>2465</v>
      </c>
      <c r="D142" t="s">
        <v>110</v>
      </c>
      <c r="E142" s="87">
        <v>43617</v>
      </c>
      <c r="F142" s="77">
        <v>2555445.89</v>
      </c>
      <c r="G142" s="77">
        <v>144.85250000000022</v>
      </c>
      <c r="H142" s="77">
        <v>15019.352598573199</v>
      </c>
      <c r="I142" s="78">
        <v>5.11E-2</v>
      </c>
      <c r="J142" s="78">
        <v>5.1999999999999998E-3</v>
      </c>
      <c r="K142" s="78">
        <v>8.9999999999999998E-4</v>
      </c>
      <c r="W142" s="93"/>
    </row>
    <row r="143" spans="2:23">
      <c r="B143" t="s">
        <v>2466</v>
      </c>
      <c r="C143" t="s">
        <v>2467</v>
      </c>
      <c r="D143" t="s">
        <v>106</v>
      </c>
      <c r="E143" s="87">
        <v>42603</v>
      </c>
      <c r="F143" s="77">
        <v>6122221.6500000004</v>
      </c>
      <c r="G143" s="77">
        <v>25.850500000000004</v>
      </c>
      <c r="H143" s="77">
        <v>6091.5232694803799</v>
      </c>
      <c r="I143" s="78">
        <v>2.3999999999999998E-3</v>
      </c>
      <c r="J143" s="78">
        <v>2.0999999999999999E-3</v>
      </c>
      <c r="K143" s="78">
        <v>4.0000000000000002E-4</v>
      </c>
      <c r="W143" s="93"/>
    </row>
    <row r="144" spans="2:23">
      <c r="B144" t="s">
        <v>2468</v>
      </c>
      <c r="C144" t="s">
        <v>2469</v>
      </c>
      <c r="D144" t="s">
        <v>106</v>
      </c>
      <c r="E144" s="87">
        <v>42948</v>
      </c>
      <c r="F144" s="77">
        <v>4910601.25</v>
      </c>
      <c r="G144" s="77">
        <v>112.27769999999978</v>
      </c>
      <c r="H144" s="77">
        <v>21221.500527594599</v>
      </c>
      <c r="I144" s="78">
        <v>5.7799999999999997E-2</v>
      </c>
      <c r="J144" s="78">
        <v>7.4000000000000003E-3</v>
      </c>
      <c r="K144" s="78">
        <v>1.2999999999999999E-3</v>
      </c>
      <c r="W144" s="93"/>
    </row>
    <row r="145" spans="2:23">
      <c r="B145" t="s">
        <v>2470</v>
      </c>
      <c r="C145" t="s">
        <v>2471</v>
      </c>
      <c r="D145" t="s">
        <v>110</v>
      </c>
      <c r="E145" s="87">
        <v>43909</v>
      </c>
      <c r="F145" s="77">
        <v>8341742.3799999999</v>
      </c>
      <c r="G145" s="77">
        <v>97.807600000000093</v>
      </c>
      <c r="H145" s="77">
        <v>33104.566416397101</v>
      </c>
      <c r="I145" s="78">
        <v>2.0999999999999999E-3</v>
      </c>
      <c r="J145" s="78">
        <v>1.15E-2</v>
      </c>
      <c r="K145" s="78">
        <v>2.0999999999999999E-3</v>
      </c>
      <c r="W145" s="93"/>
    </row>
    <row r="146" spans="2:23">
      <c r="B146" t="s">
        <v>2472</v>
      </c>
      <c r="C146" t="s">
        <v>2473</v>
      </c>
      <c r="D146" t="s">
        <v>106</v>
      </c>
      <c r="E146" s="87">
        <v>42916</v>
      </c>
      <c r="F146" s="77">
        <v>5912976.3399999999</v>
      </c>
      <c r="G146" s="77">
        <v>77.658200000000136</v>
      </c>
      <c r="H146" s="77">
        <v>17674.265408477</v>
      </c>
      <c r="I146" s="78">
        <v>4.7300000000000002E-2</v>
      </c>
      <c r="J146" s="78">
        <v>6.1999999999999998E-3</v>
      </c>
      <c r="K146" s="78">
        <v>1.1000000000000001E-3</v>
      </c>
      <c r="W146" s="93"/>
    </row>
    <row r="147" spans="2:23">
      <c r="B147" t="s">
        <v>2474</v>
      </c>
      <c r="C147" t="s">
        <v>2475</v>
      </c>
      <c r="D147" t="s">
        <v>110</v>
      </c>
      <c r="E147" s="87">
        <v>42531</v>
      </c>
      <c r="F147" s="77">
        <v>5484553.1900000004</v>
      </c>
      <c r="G147" s="77">
        <v>43.971299999999992</v>
      </c>
      <c r="H147" s="77">
        <v>9785.1860342058608</v>
      </c>
      <c r="I147" s="78">
        <v>6.0900000000000003E-2</v>
      </c>
      <c r="J147" s="78">
        <v>3.3999999999999998E-3</v>
      </c>
      <c r="K147" s="78">
        <v>5.9999999999999995E-4</v>
      </c>
      <c r="W147" s="93"/>
    </row>
    <row r="148" spans="2:23">
      <c r="B148" t="s">
        <v>2476</v>
      </c>
      <c r="C148" t="s">
        <v>2477</v>
      </c>
      <c r="D148" t="s">
        <v>110</v>
      </c>
      <c r="E148" s="87">
        <v>44440</v>
      </c>
      <c r="F148" s="77">
        <v>817133.8</v>
      </c>
      <c r="G148" s="77">
        <v>296.98029999999989</v>
      </c>
      <c r="H148" s="77">
        <v>9846.4424111774806</v>
      </c>
      <c r="I148" s="78">
        <v>2.8E-3</v>
      </c>
      <c r="J148" s="78">
        <v>3.3999999999999998E-3</v>
      </c>
      <c r="K148" s="78">
        <v>5.9999999999999995E-4</v>
      </c>
      <c r="W148" s="93"/>
    </row>
    <row r="149" spans="2:23">
      <c r="B149" t="s">
        <v>2478</v>
      </c>
      <c r="C149" t="s">
        <v>2479</v>
      </c>
      <c r="D149" t="s">
        <v>106</v>
      </c>
      <c r="E149" s="87">
        <v>43007</v>
      </c>
      <c r="F149" s="77">
        <v>7796860.04</v>
      </c>
      <c r="G149" s="77">
        <v>36.408099999999834</v>
      </c>
      <c r="H149" s="77">
        <v>10926.112422259201</v>
      </c>
      <c r="I149" s="78">
        <v>5.1999999999999998E-2</v>
      </c>
      <c r="J149" s="78">
        <v>3.8E-3</v>
      </c>
      <c r="K149" s="78">
        <v>6.9999999999999999E-4</v>
      </c>
      <c r="W149" s="93"/>
    </row>
    <row r="150" spans="2:23">
      <c r="B150" t="s">
        <v>2480</v>
      </c>
      <c r="C150" t="s">
        <v>2481</v>
      </c>
      <c r="D150" t="s">
        <v>113</v>
      </c>
      <c r="E150" s="87">
        <v>42646</v>
      </c>
      <c r="F150" s="77">
        <v>4991924.62</v>
      </c>
      <c r="G150" s="77">
        <v>40.646499999999996</v>
      </c>
      <c r="H150" s="77">
        <v>9537.1091239332109</v>
      </c>
      <c r="I150" s="78">
        <v>8.3000000000000001E-3</v>
      </c>
      <c r="J150" s="78">
        <v>3.3E-3</v>
      </c>
      <c r="K150" s="78">
        <v>5.9999999999999995E-4</v>
      </c>
      <c r="W150" s="93"/>
    </row>
    <row r="151" spans="2:23">
      <c r="B151" t="s">
        <v>2482</v>
      </c>
      <c r="C151" t="s">
        <v>2483</v>
      </c>
      <c r="D151" t="s">
        <v>106</v>
      </c>
      <c r="E151" s="87">
        <v>40664</v>
      </c>
      <c r="F151" s="77">
        <v>544072.64</v>
      </c>
      <c r="G151" s="77">
        <v>0.2303</v>
      </c>
      <c r="H151" s="77">
        <v>4.82279426690208</v>
      </c>
      <c r="I151" s="78">
        <v>2.8999999999999998E-3</v>
      </c>
      <c r="J151" s="78">
        <v>0</v>
      </c>
      <c r="K151" s="78">
        <v>0</v>
      </c>
      <c r="W151" s="93"/>
    </row>
    <row r="152" spans="2:23">
      <c r="B152" t="s">
        <v>2484</v>
      </c>
      <c r="C152" t="s">
        <v>2485</v>
      </c>
      <c r="D152" t="s">
        <v>106</v>
      </c>
      <c r="E152" s="87">
        <v>44256</v>
      </c>
      <c r="F152" s="77">
        <v>661993.39</v>
      </c>
      <c r="G152" s="77">
        <v>125.02780000000016</v>
      </c>
      <c r="H152" s="77">
        <v>3185.7240451286498</v>
      </c>
      <c r="I152" s="78">
        <v>0</v>
      </c>
      <c r="J152" s="78">
        <v>1.1000000000000001E-3</v>
      </c>
      <c r="K152" s="78">
        <v>2.0000000000000001E-4</v>
      </c>
      <c r="W152" s="93"/>
    </row>
    <row r="153" spans="2:23">
      <c r="B153" t="s">
        <v>2486</v>
      </c>
      <c r="C153" t="s">
        <v>2487</v>
      </c>
      <c r="D153" t="s">
        <v>106</v>
      </c>
      <c r="E153" s="87">
        <v>44427</v>
      </c>
      <c r="F153" s="77">
        <v>813319.38</v>
      </c>
      <c r="G153" s="77">
        <v>138.72780000000012</v>
      </c>
      <c r="H153" s="77">
        <v>4342.82701888057</v>
      </c>
      <c r="I153" s="78">
        <v>8.1299999999999997E-2</v>
      </c>
      <c r="J153" s="78">
        <v>1.5E-3</v>
      </c>
      <c r="K153" s="78">
        <v>2.9999999999999997E-4</v>
      </c>
      <c r="W153" s="93"/>
    </row>
    <row r="154" spans="2:23">
      <c r="B154" t="s">
        <v>2488</v>
      </c>
      <c r="C154" t="s">
        <v>2489</v>
      </c>
      <c r="D154" t="s">
        <v>106</v>
      </c>
      <c r="E154" s="87">
        <v>43318</v>
      </c>
      <c r="F154" s="77">
        <v>4341768.62</v>
      </c>
      <c r="G154" s="77">
        <v>111.23069999999998</v>
      </c>
      <c r="H154" s="77">
        <v>18588.282189736001</v>
      </c>
      <c r="I154" s="78">
        <v>5.79E-2</v>
      </c>
      <c r="J154" s="78">
        <v>6.4999999999999997E-3</v>
      </c>
      <c r="K154" s="78">
        <v>1.1999999999999999E-3</v>
      </c>
      <c r="W154" s="93"/>
    </row>
    <row r="155" spans="2:23">
      <c r="B155" t="s">
        <v>2490</v>
      </c>
      <c r="C155" t="s">
        <v>2491</v>
      </c>
      <c r="D155" t="s">
        <v>106</v>
      </c>
      <c r="E155" s="87">
        <v>42359</v>
      </c>
      <c r="F155" s="77">
        <v>6086268.7699999996</v>
      </c>
      <c r="G155" s="77">
        <v>53.712100000000028</v>
      </c>
      <c r="H155" s="77">
        <v>12582.622594074999</v>
      </c>
      <c r="I155" s="78">
        <v>6.4100000000000004E-2</v>
      </c>
      <c r="J155" s="78">
        <v>4.4000000000000003E-3</v>
      </c>
      <c r="K155" s="78">
        <v>8.0000000000000004E-4</v>
      </c>
      <c r="W155" s="93"/>
    </row>
    <row r="156" spans="2:23">
      <c r="B156" t="s">
        <v>2492</v>
      </c>
      <c r="C156" t="s">
        <v>2493</v>
      </c>
      <c r="D156" t="s">
        <v>106</v>
      </c>
      <c r="E156" s="87">
        <v>44406</v>
      </c>
      <c r="F156" s="77">
        <v>5891086.5599999996</v>
      </c>
      <c r="G156" s="77">
        <v>84.166000000000196</v>
      </c>
      <c r="H156" s="77">
        <v>19084.465577330899</v>
      </c>
      <c r="I156" s="78">
        <v>2.0000000000000001E-4</v>
      </c>
      <c r="J156" s="78">
        <v>6.6E-3</v>
      </c>
      <c r="K156" s="78">
        <v>1.1999999999999999E-3</v>
      </c>
      <c r="W156" s="93"/>
    </row>
    <row r="157" spans="2:23">
      <c r="B157" t="s">
        <v>2494</v>
      </c>
      <c r="C157" t="s">
        <v>2495</v>
      </c>
      <c r="D157" t="s">
        <v>110</v>
      </c>
      <c r="E157" s="87">
        <v>44197</v>
      </c>
      <c r="F157" s="77">
        <v>4023592.08</v>
      </c>
      <c r="G157" s="77">
        <v>113.84929999999986</v>
      </c>
      <c r="H157" s="77">
        <v>18586.723478273001</v>
      </c>
      <c r="I157" s="78">
        <v>2.0000000000000001E-4</v>
      </c>
      <c r="J157" s="78">
        <v>6.4999999999999997E-3</v>
      </c>
      <c r="K157" s="78">
        <v>1.1999999999999999E-3</v>
      </c>
      <c r="W157" s="93"/>
    </row>
    <row r="158" spans="2:23">
      <c r="B158" t="s">
        <v>2496</v>
      </c>
      <c r="C158" t="s">
        <v>2497</v>
      </c>
      <c r="D158" t="s">
        <v>106</v>
      </c>
      <c r="E158" s="87">
        <v>44085</v>
      </c>
      <c r="F158" s="77">
        <v>2100438</v>
      </c>
      <c r="G158" s="77">
        <v>123.25749999999999</v>
      </c>
      <c r="H158" s="77">
        <v>9964.8584188546502</v>
      </c>
      <c r="I158" s="78">
        <v>2.0000000000000001E-4</v>
      </c>
      <c r="J158" s="78">
        <v>3.5000000000000001E-3</v>
      </c>
      <c r="K158" s="78">
        <v>5.9999999999999995E-4</v>
      </c>
      <c r="W158" s="93"/>
    </row>
    <row r="159" spans="2:23">
      <c r="B159" t="s">
        <v>2498</v>
      </c>
      <c r="C159" t="s">
        <v>2499</v>
      </c>
      <c r="D159" t="s">
        <v>106</v>
      </c>
      <c r="E159" s="87">
        <v>42916</v>
      </c>
      <c r="F159" s="77">
        <v>415206.14</v>
      </c>
      <c r="G159" s="77">
        <v>97.768300000000053</v>
      </c>
      <c r="H159" s="77">
        <v>1562.4630006238599</v>
      </c>
      <c r="I159" s="78">
        <v>2.58E-2</v>
      </c>
      <c r="J159" s="78">
        <v>5.0000000000000001E-4</v>
      </c>
      <c r="K159" s="78">
        <v>1E-4</v>
      </c>
      <c r="W159" s="93"/>
    </row>
    <row r="160" spans="2:23">
      <c r="B160" t="s">
        <v>2500</v>
      </c>
      <c r="C160" t="s">
        <v>2501</v>
      </c>
      <c r="D160" t="s">
        <v>106</v>
      </c>
      <c r="E160" s="87">
        <v>44105</v>
      </c>
      <c r="F160" s="77">
        <v>4719382.32</v>
      </c>
      <c r="G160" s="77">
        <v>120.13480000000014</v>
      </c>
      <c r="H160" s="77">
        <v>21822.369348252902</v>
      </c>
      <c r="I160" s="78">
        <v>6.9999999999999999E-4</v>
      </c>
      <c r="J160" s="78">
        <v>7.6E-3</v>
      </c>
      <c r="K160" s="78">
        <v>1.4E-3</v>
      </c>
      <c r="W160" s="93"/>
    </row>
    <row r="161" spans="2:23">
      <c r="B161" t="s">
        <v>2502</v>
      </c>
      <c r="C161" t="s">
        <v>2503</v>
      </c>
      <c r="D161" t="s">
        <v>106</v>
      </c>
      <c r="E161" s="87">
        <v>44735</v>
      </c>
      <c r="F161" s="77">
        <v>1344059.9</v>
      </c>
      <c r="G161" s="77">
        <v>98.93479999999991</v>
      </c>
      <c r="H161" s="77">
        <v>5118.1807067150803</v>
      </c>
      <c r="I161" s="78">
        <v>4.4999999999999997E-3</v>
      </c>
      <c r="J161" s="78">
        <v>1.8E-3</v>
      </c>
      <c r="K161" s="78">
        <v>2.9999999999999997E-4</v>
      </c>
      <c r="W161" s="93"/>
    </row>
    <row r="162" spans="2:23">
      <c r="B162" t="s">
        <v>2504</v>
      </c>
      <c r="C162" t="s">
        <v>2505</v>
      </c>
      <c r="D162" t="s">
        <v>113</v>
      </c>
      <c r="E162" s="87">
        <v>43738</v>
      </c>
      <c r="F162" s="77">
        <v>4850449.4000000004</v>
      </c>
      <c r="G162" s="77">
        <v>130.11770000000016</v>
      </c>
      <c r="H162" s="77">
        <v>29664.971422995601</v>
      </c>
      <c r="I162" s="78">
        <v>2E-3</v>
      </c>
      <c r="J162" s="78">
        <v>1.03E-2</v>
      </c>
      <c r="K162" s="78">
        <v>1.9E-3</v>
      </c>
      <c r="W162" s="93"/>
    </row>
    <row r="163" spans="2:23">
      <c r="B163" t="s">
        <v>2506</v>
      </c>
      <c r="C163" t="s">
        <v>2507</v>
      </c>
      <c r="D163" t="s">
        <v>106</v>
      </c>
      <c r="E163" s="87">
        <v>43917</v>
      </c>
      <c r="F163" s="77">
        <v>273750.88</v>
      </c>
      <c r="G163" s="77">
        <v>123.71570000000003</v>
      </c>
      <c r="H163" s="77">
        <v>1303.5516743579699</v>
      </c>
      <c r="I163" s="78">
        <v>1.1000000000000001E-3</v>
      </c>
      <c r="J163" s="78">
        <v>5.0000000000000001E-4</v>
      </c>
      <c r="K163" s="78">
        <v>1E-4</v>
      </c>
      <c r="W163" s="93"/>
    </row>
    <row r="164" spans="2:23">
      <c r="B164" t="s">
        <v>2508</v>
      </c>
      <c r="C164" t="s">
        <v>2509</v>
      </c>
      <c r="D164" t="s">
        <v>106</v>
      </c>
      <c r="E164" s="87">
        <v>43558</v>
      </c>
      <c r="F164" s="77">
        <v>2453867.7200000002</v>
      </c>
      <c r="G164" s="77">
        <v>103.88699999999996</v>
      </c>
      <c r="H164" s="77">
        <v>9812.0615498058705</v>
      </c>
      <c r="I164" s="78">
        <v>2.4500000000000001E-2</v>
      </c>
      <c r="J164" s="78">
        <v>3.3999999999999998E-3</v>
      </c>
      <c r="K164" s="78">
        <v>5.9999999999999995E-4</v>
      </c>
      <c r="W164" s="93"/>
    </row>
    <row r="165" spans="2:23">
      <c r="B165" t="s">
        <v>2510</v>
      </c>
      <c r="C165" t="s">
        <v>2511</v>
      </c>
      <c r="D165" t="s">
        <v>106</v>
      </c>
      <c r="E165" s="87">
        <v>43525</v>
      </c>
      <c r="F165" s="77">
        <v>8505959.5</v>
      </c>
      <c r="G165" s="77">
        <v>109.92710000000011</v>
      </c>
      <c r="H165" s="77">
        <v>35989.514876663801</v>
      </c>
      <c r="I165" s="78">
        <v>4.7300000000000002E-2</v>
      </c>
      <c r="J165" s="78">
        <v>1.2500000000000001E-2</v>
      </c>
      <c r="K165" s="78">
        <v>2.3E-3</v>
      </c>
      <c r="W165" s="93"/>
    </row>
    <row r="166" spans="2:23">
      <c r="B166" t="s">
        <v>2512</v>
      </c>
      <c r="C166" t="s">
        <v>2513</v>
      </c>
      <c r="D166" t="s">
        <v>106</v>
      </c>
      <c r="E166" s="87">
        <v>43138</v>
      </c>
      <c r="F166" s="77">
        <v>8996107.2699999996</v>
      </c>
      <c r="G166" s="77">
        <v>79.44839999999995</v>
      </c>
      <c r="H166" s="77">
        <v>27509.816396661601</v>
      </c>
      <c r="I166" s="78">
        <v>7.4999999999999997E-2</v>
      </c>
      <c r="J166" s="78">
        <v>9.5999999999999992E-3</v>
      </c>
      <c r="K166" s="78">
        <v>1.6999999999999999E-3</v>
      </c>
    </row>
    <row r="167" spans="2:23">
      <c r="B167" t="s">
        <v>2514</v>
      </c>
      <c r="C167" t="s">
        <v>2515</v>
      </c>
      <c r="D167" t="s">
        <v>106</v>
      </c>
      <c r="E167" s="87">
        <v>43188</v>
      </c>
      <c r="F167" s="77">
        <v>8273833.0999999996</v>
      </c>
      <c r="G167" s="77">
        <v>140.83239999999995</v>
      </c>
      <c r="H167" s="77">
        <v>44849.463010162202</v>
      </c>
      <c r="I167" s="78">
        <v>5.5199999999999999E-2</v>
      </c>
      <c r="J167" s="78">
        <v>1.5599999999999999E-2</v>
      </c>
      <c r="K167" s="78">
        <v>2.8E-3</v>
      </c>
    </row>
    <row r="168" spans="2:23">
      <c r="B168" t="s">
        <v>2516</v>
      </c>
      <c r="C168" t="s">
        <v>2517</v>
      </c>
      <c r="D168" t="s">
        <v>106</v>
      </c>
      <c r="E168" s="87">
        <v>42879</v>
      </c>
      <c r="F168" s="77">
        <v>3036394</v>
      </c>
      <c r="G168" s="77">
        <v>201.36140000000015</v>
      </c>
      <c r="H168" s="77">
        <v>23533.268926008699</v>
      </c>
      <c r="I168" s="78">
        <v>6.0699999999999997E-2</v>
      </c>
      <c r="J168" s="78">
        <v>8.2000000000000007E-3</v>
      </c>
      <c r="K168" s="78">
        <v>1.5E-3</v>
      </c>
      <c r="W168" s="93"/>
    </row>
    <row r="169" spans="2:23">
      <c r="B169" t="s">
        <v>2518</v>
      </c>
      <c r="C169" t="s">
        <v>2519</v>
      </c>
      <c r="D169" t="s">
        <v>113</v>
      </c>
      <c r="E169" s="87">
        <v>43220</v>
      </c>
      <c r="F169" s="77">
        <v>5538006.8600000003</v>
      </c>
      <c r="G169" s="77">
        <v>92.87790000000021</v>
      </c>
      <c r="H169" s="77">
        <v>24176.390100434601</v>
      </c>
      <c r="I169" s="78">
        <v>5.5399999999999998E-2</v>
      </c>
      <c r="J169" s="78">
        <v>8.3999999999999995E-3</v>
      </c>
      <c r="K169" s="78">
        <v>1.5E-3</v>
      </c>
      <c r="W169" s="93"/>
    </row>
    <row r="170" spans="2:23">
      <c r="B170" t="s">
        <v>2520</v>
      </c>
      <c r="C170" t="s">
        <v>2521</v>
      </c>
      <c r="D170" t="s">
        <v>110</v>
      </c>
      <c r="E170" s="87">
        <v>43847</v>
      </c>
      <c r="F170" s="77">
        <v>1328957.02</v>
      </c>
      <c r="G170" s="77">
        <v>152.58290000000008</v>
      </c>
      <c r="H170" s="77">
        <v>8227.6409102283196</v>
      </c>
      <c r="I170" s="78">
        <v>6.6400000000000001E-2</v>
      </c>
      <c r="J170" s="78">
        <v>2.8999999999999998E-3</v>
      </c>
      <c r="K170" s="78">
        <v>5.0000000000000001E-4</v>
      </c>
      <c r="W170" s="93"/>
    </row>
    <row r="171" spans="2:23">
      <c r="B171" t="s">
        <v>2522</v>
      </c>
      <c r="C171" t="s">
        <v>2523</v>
      </c>
      <c r="D171" t="s">
        <v>110</v>
      </c>
      <c r="E171" s="87">
        <v>43891</v>
      </c>
      <c r="F171" s="77">
        <v>404884.86</v>
      </c>
      <c r="G171" s="77">
        <v>139.03790000000001</v>
      </c>
      <c r="H171" s="77">
        <v>2284.1428729365698</v>
      </c>
      <c r="I171" s="78">
        <v>1.2999999999999999E-3</v>
      </c>
      <c r="J171" s="78">
        <v>8.0000000000000004E-4</v>
      </c>
      <c r="K171" s="78">
        <v>1E-4</v>
      </c>
      <c r="W171" s="93"/>
    </row>
    <row r="172" spans="2:23">
      <c r="B172" t="s">
        <v>2524</v>
      </c>
      <c r="C172" t="s">
        <v>2525</v>
      </c>
      <c r="D172" t="s">
        <v>110</v>
      </c>
      <c r="E172" s="87">
        <v>43466</v>
      </c>
      <c r="F172" s="77">
        <v>4898866.05</v>
      </c>
      <c r="G172" s="77">
        <v>142.20170000000002</v>
      </c>
      <c r="H172" s="77">
        <v>28265.643786511198</v>
      </c>
      <c r="I172" s="78">
        <v>1.1999999999999999E-3</v>
      </c>
      <c r="J172" s="78">
        <v>9.7999999999999997E-3</v>
      </c>
      <c r="K172" s="78">
        <v>1.8E-3</v>
      </c>
      <c r="W172" s="93"/>
    </row>
    <row r="173" spans="2:23">
      <c r="B173" t="s">
        <v>2526</v>
      </c>
      <c r="C173" t="s">
        <v>2527</v>
      </c>
      <c r="D173" t="s">
        <v>110</v>
      </c>
      <c r="E173" s="87">
        <v>43651</v>
      </c>
      <c r="F173" s="77">
        <v>6244675.4400000004</v>
      </c>
      <c r="G173" s="77">
        <v>95.48819999999985</v>
      </c>
      <c r="H173" s="77">
        <v>24194.5810639683</v>
      </c>
      <c r="I173" s="78">
        <v>6.2399999999999997E-2</v>
      </c>
      <c r="J173" s="78">
        <v>8.3999999999999995E-3</v>
      </c>
      <c r="K173" s="78">
        <v>1.5E-3</v>
      </c>
      <c r="W173" s="93"/>
    </row>
    <row r="174" spans="2:23">
      <c r="B174" t="s">
        <v>2528</v>
      </c>
      <c r="C174" t="s">
        <v>2529</v>
      </c>
      <c r="D174" t="s">
        <v>110</v>
      </c>
      <c r="E174" s="87">
        <v>42788</v>
      </c>
      <c r="F174" s="77">
        <v>4031625.71</v>
      </c>
      <c r="G174" s="77">
        <v>58.000999999999998</v>
      </c>
      <c r="H174" s="77">
        <v>9487.9899478416792</v>
      </c>
      <c r="I174" s="78">
        <v>4.48E-2</v>
      </c>
      <c r="J174" s="78">
        <v>3.3E-3</v>
      </c>
      <c r="K174" s="78">
        <v>5.9999999999999995E-4</v>
      </c>
      <c r="W174" s="93"/>
    </row>
    <row r="175" spans="2:23">
      <c r="B175" t="s">
        <v>2530</v>
      </c>
      <c r="C175" t="s">
        <v>2531</v>
      </c>
      <c r="D175" t="s">
        <v>110</v>
      </c>
      <c r="E175" s="87">
        <v>43602</v>
      </c>
      <c r="F175" s="77">
        <v>2001180.56</v>
      </c>
      <c r="G175" s="77">
        <v>64.60870000000024</v>
      </c>
      <c r="H175" s="77">
        <v>5246.0908406818398</v>
      </c>
      <c r="I175" s="78">
        <v>3.3E-3</v>
      </c>
      <c r="J175" s="78">
        <v>1.8E-3</v>
      </c>
      <c r="K175" s="78">
        <v>2.9999999999999997E-4</v>
      </c>
      <c r="W175" s="93"/>
    </row>
    <row r="176" spans="2:23">
      <c r="B176" t="s">
        <v>2532</v>
      </c>
      <c r="C176" t="s">
        <v>2533</v>
      </c>
      <c r="D176" t="s">
        <v>110</v>
      </c>
      <c r="E176" s="87">
        <v>43602</v>
      </c>
      <c r="F176" s="77">
        <v>2864792.13</v>
      </c>
      <c r="G176" s="77">
        <v>93.861400000000089</v>
      </c>
      <c r="H176" s="77">
        <v>10910.349706249001</v>
      </c>
      <c r="I176" s="78">
        <v>3.8199999999999998E-2</v>
      </c>
      <c r="J176" s="78">
        <v>3.8E-3</v>
      </c>
      <c r="K176" s="78">
        <v>6.9999999999999999E-4</v>
      </c>
      <c r="W176" s="93"/>
    </row>
    <row r="177" spans="2:23">
      <c r="B177" t="s">
        <v>2534</v>
      </c>
      <c r="C177" t="s">
        <v>2535</v>
      </c>
      <c r="D177" t="s">
        <v>110</v>
      </c>
      <c r="E177" s="87">
        <v>44910</v>
      </c>
      <c r="F177" s="77">
        <v>462635.38</v>
      </c>
      <c r="G177" s="77">
        <v>100.80459999999999</v>
      </c>
      <c r="H177" s="77">
        <v>1892.2465473653001</v>
      </c>
      <c r="I177" s="78">
        <v>2.0000000000000001E-4</v>
      </c>
      <c r="J177" s="78">
        <v>6.9999999999999999E-4</v>
      </c>
      <c r="K177" s="78">
        <v>1E-4</v>
      </c>
      <c r="W177" s="93"/>
    </row>
    <row r="178" spans="2:23">
      <c r="B178" t="s">
        <v>2536</v>
      </c>
      <c r="C178" t="s">
        <v>2537</v>
      </c>
      <c r="D178" t="s">
        <v>110</v>
      </c>
      <c r="E178" s="87">
        <v>44377</v>
      </c>
      <c r="F178" s="77">
        <v>1376340.94</v>
      </c>
      <c r="G178" s="77">
        <v>100.80710000000006</v>
      </c>
      <c r="H178" s="77">
        <v>5629.5758907012496</v>
      </c>
      <c r="I178" s="78">
        <v>2.75E-2</v>
      </c>
      <c r="J178" s="78">
        <v>2E-3</v>
      </c>
      <c r="K178" s="78">
        <v>4.0000000000000002E-4</v>
      </c>
      <c r="W178" s="93"/>
    </row>
    <row r="179" spans="2:23">
      <c r="B179" t="s">
        <v>2538</v>
      </c>
      <c r="C179" t="s">
        <v>2539</v>
      </c>
      <c r="D179" t="s">
        <v>106</v>
      </c>
      <c r="E179" s="87">
        <v>44501</v>
      </c>
      <c r="F179" s="77">
        <v>569932</v>
      </c>
      <c r="G179" s="77">
        <v>120.4042</v>
      </c>
      <c r="H179" s="77">
        <v>2641.26872873926</v>
      </c>
      <c r="I179" s="78">
        <v>1.4E-3</v>
      </c>
      <c r="J179" s="78">
        <v>8.9999999999999998E-4</v>
      </c>
      <c r="K179" s="78">
        <v>2.0000000000000001E-4</v>
      </c>
      <c r="W179" s="93"/>
    </row>
    <row r="180" spans="2:23">
      <c r="B180" t="s">
        <v>2540</v>
      </c>
      <c r="C180" t="s">
        <v>2541</v>
      </c>
      <c r="D180" t="s">
        <v>102</v>
      </c>
      <c r="E180" s="87">
        <v>41914</v>
      </c>
      <c r="F180" s="77">
        <v>19842336.539999999</v>
      </c>
      <c r="G180" s="77">
        <v>5.2455559999999979</v>
      </c>
      <c r="H180" s="77">
        <v>1040.8408749141599</v>
      </c>
      <c r="I180" s="78">
        <v>2.6200000000000001E-2</v>
      </c>
      <c r="J180" s="78">
        <v>4.0000000000000002E-4</v>
      </c>
      <c r="K180" s="78">
        <v>1E-4</v>
      </c>
    </row>
    <row r="181" spans="2:23">
      <c r="B181" t="s">
        <v>2542</v>
      </c>
      <c r="C181" t="s">
        <v>2543</v>
      </c>
      <c r="D181" t="s">
        <v>110</v>
      </c>
      <c r="E181" s="87">
        <v>44377</v>
      </c>
      <c r="F181" s="77">
        <v>7704600.79</v>
      </c>
      <c r="G181" s="77">
        <v>91.404399999999981</v>
      </c>
      <c r="H181" s="77">
        <v>28574.311285137501</v>
      </c>
      <c r="I181" s="78">
        <v>5.1400000000000001E-2</v>
      </c>
      <c r="J181" s="78">
        <v>9.9000000000000008E-3</v>
      </c>
      <c r="K181" s="78">
        <v>1.8E-3</v>
      </c>
      <c r="W181" s="93"/>
    </row>
    <row r="182" spans="2:23">
      <c r="B182" t="s">
        <v>2544</v>
      </c>
      <c r="C182" t="s">
        <v>2545</v>
      </c>
      <c r="D182" t="s">
        <v>110</v>
      </c>
      <c r="E182" s="87">
        <v>43465</v>
      </c>
      <c r="F182" s="77">
        <v>4707700</v>
      </c>
      <c r="G182" s="77">
        <v>106.47609999999986</v>
      </c>
      <c r="H182" s="77">
        <v>20338.524521982701</v>
      </c>
      <c r="I182" s="78">
        <v>4.7100000000000003E-2</v>
      </c>
      <c r="J182" s="78">
        <v>7.1000000000000004E-3</v>
      </c>
      <c r="K182" s="78">
        <v>1.2999999999999999E-3</v>
      </c>
      <c r="W182" s="93"/>
    </row>
    <row r="183" spans="2:23">
      <c r="B183" t="s">
        <v>2546</v>
      </c>
      <c r="C183" t="s">
        <v>2547</v>
      </c>
      <c r="D183" t="s">
        <v>106</v>
      </c>
      <c r="E183" s="87">
        <v>43973</v>
      </c>
      <c r="F183" s="77">
        <v>1423532.91</v>
      </c>
      <c r="G183" s="77">
        <v>105.48900000000026</v>
      </c>
      <c r="H183" s="77">
        <v>5779.9302603736896</v>
      </c>
      <c r="I183" s="78">
        <v>4.3799999999999999E-2</v>
      </c>
      <c r="J183" s="78">
        <v>2E-3</v>
      </c>
      <c r="K183" s="78">
        <v>4.0000000000000002E-4</v>
      </c>
      <c r="W183" s="93"/>
    </row>
    <row r="184" spans="2:23">
      <c r="B184" t="s">
        <v>2548</v>
      </c>
      <c r="C184" t="s">
        <v>2549</v>
      </c>
      <c r="D184" t="s">
        <v>106</v>
      </c>
      <c r="E184" s="87">
        <v>44012</v>
      </c>
      <c r="F184" s="77">
        <v>7252107.8700000001</v>
      </c>
      <c r="G184" s="77">
        <v>117.0717999999997</v>
      </c>
      <c r="H184" s="77">
        <v>32678.676728978699</v>
      </c>
      <c r="I184" s="78">
        <v>2.8999999999999998E-3</v>
      </c>
      <c r="J184" s="78">
        <v>1.14E-2</v>
      </c>
      <c r="K184" s="78">
        <v>2E-3</v>
      </c>
      <c r="W184" s="93"/>
    </row>
    <row r="185" spans="2:23">
      <c r="B185" t="s">
        <v>2550</v>
      </c>
      <c r="C185" t="s">
        <v>2551</v>
      </c>
      <c r="D185" t="s">
        <v>110</v>
      </c>
      <c r="E185" s="87">
        <v>42484</v>
      </c>
      <c r="F185" s="77">
        <v>5064196.32</v>
      </c>
      <c r="G185" s="77">
        <v>105.45</v>
      </c>
      <c r="H185" s="77">
        <v>21667.841291377801</v>
      </c>
      <c r="I185" s="78">
        <v>3.7999999999999999E-2</v>
      </c>
      <c r="J185" s="78">
        <v>7.4999999999999997E-3</v>
      </c>
      <c r="K185" s="78">
        <v>1.4E-3</v>
      </c>
      <c r="W185" s="93"/>
    </row>
    <row r="186" spans="2:23">
      <c r="B186" t="s">
        <v>2552</v>
      </c>
      <c r="C186" t="s">
        <v>2553</v>
      </c>
      <c r="D186" t="s">
        <v>106</v>
      </c>
      <c r="E186" s="87">
        <v>44256</v>
      </c>
      <c r="F186" s="77">
        <v>494180.07</v>
      </c>
      <c r="G186" s="77">
        <v>114.93350000000011</v>
      </c>
      <c r="H186" s="77">
        <v>2186.1490569500202</v>
      </c>
      <c r="I186" s="78">
        <v>4.9399999999999999E-2</v>
      </c>
      <c r="J186" s="78">
        <v>8.0000000000000004E-4</v>
      </c>
      <c r="K186" s="78">
        <v>1E-4</v>
      </c>
      <c r="W186" s="93"/>
    </row>
    <row r="187" spans="2:23">
      <c r="B187" t="s">
        <v>2554</v>
      </c>
      <c r="C187" t="s">
        <v>2555</v>
      </c>
      <c r="D187" t="s">
        <v>106</v>
      </c>
      <c r="E187" s="87">
        <v>44412</v>
      </c>
      <c r="F187" s="77">
        <v>4488267.24</v>
      </c>
      <c r="G187" s="77">
        <v>99.425000000000011</v>
      </c>
      <c r="H187" s="77">
        <v>17176.0073982711</v>
      </c>
      <c r="I187" s="78">
        <v>8.9999999999999993E-3</v>
      </c>
      <c r="J187" s="78">
        <v>6.0000000000000001E-3</v>
      </c>
      <c r="K187" s="78">
        <v>1.1000000000000001E-3</v>
      </c>
      <c r="W187" s="93"/>
    </row>
    <row r="188" spans="2:23">
      <c r="B188" t="s">
        <v>2556</v>
      </c>
      <c r="C188" t="s">
        <v>2557</v>
      </c>
      <c r="D188" t="s">
        <v>106</v>
      </c>
      <c r="E188" s="87">
        <v>44377</v>
      </c>
      <c r="F188" s="77">
        <v>811460</v>
      </c>
      <c r="G188" s="77">
        <v>108.47919999999993</v>
      </c>
      <c r="H188" s="77">
        <v>3388.1412025156801</v>
      </c>
      <c r="I188" s="78">
        <v>8.0000000000000004E-4</v>
      </c>
      <c r="J188" s="78">
        <v>1.1999999999999999E-3</v>
      </c>
      <c r="K188" s="78">
        <v>2.0000000000000001E-4</v>
      </c>
      <c r="W188" s="93"/>
    </row>
    <row r="189" spans="2:23">
      <c r="B189" t="s">
        <v>2558</v>
      </c>
      <c r="C189" t="s">
        <v>2559</v>
      </c>
      <c r="D189" t="s">
        <v>106</v>
      </c>
      <c r="E189" s="87">
        <v>43251</v>
      </c>
      <c r="F189" s="77">
        <v>4361205.3</v>
      </c>
      <c r="G189" s="77">
        <v>148.6383000000001</v>
      </c>
      <c r="H189" s="77">
        <v>24950.840035687699</v>
      </c>
      <c r="I189" s="78">
        <v>4.8500000000000001E-2</v>
      </c>
      <c r="J189" s="78">
        <v>8.6999999999999994E-3</v>
      </c>
      <c r="K189" s="78">
        <v>1.6000000000000001E-3</v>
      </c>
      <c r="W189" s="93"/>
    </row>
    <row r="190" spans="2:23">
      <c r="B190" t="s">
        <v>2560</v>
      </c>
      <c r="C190" t="s">
        <v>2561</v>
      </c>
      <c r="D190" t="s">
        <v>106</v>
      </c>
      <c r="E190" s="87">
        <v>42948</v>
      </c>
      <c r="F190" s="77">
        <v>2624576.35</v>
      </c>
      <c r="G190" s="77">
        <v>144.01419999999996</v>
      </c>
      <c r="H190" s="77">
        <v>14548.3063776567</v>
      </c>
      <c r="I190" s="78">
        <v>3.5000000000000003E-2</v>
      </c>
      <c r="J190" s="78">
        <v>5.1000000000000004E-3</v>
      </c>
      <c r="K190" s="78">
        <v>8.9999999999999998E-4</v>
      </c>
      <c r="W190" s="93"/>
    </row>
    <row r="191" spans="2:23">
      <c r="B191" t="s">
        <v>2562</v>
      </c>
      <c r="C191" t="s">
        <v>2563</v>
      </c>
      <c r="D191" t="s">
        <v>110</v>
      </c>
      <c r="E191" s="87">
        <v>43754</v>
      </c>
      <c r="F191" s="77">
        <v>6390019</v>
      </c>
      <c r="G191" s="77">
        <v>109.47560000000007</v>
      </c>
      <c r="H191" s="77">
        <v>28384.288480776901</v>
      </c>
      <c r="I191" s="78">
        <v>5.33E-2</v>
      </c>
      <c r="J191" s="78">
        <v>9.9000000000000008E-3</v>
      </c>
      <c r="K191" s="78">
        <v>1.8E-3</v>
      </c>
      <c r="W191" s="93"/>
    </row>
    <row r="192" spans="2:23">
      <c r="B192" t="s">
        <v>2564</v>
      </c>
      <c r="C192" t="s">
        <v>2565</v>
      </c>
      <c r="D192" t="s">
        <v>110</v>
      </c>
      <c r="E192" s="87">
        <v>44713</v>
      </c>
      <c r="F192" s="77">
        <v>1189033.45</v>
      </c>
      <c r="G192" s="77">
        <v>107.7307999999998</v>
      </c>
      <c r="H192" s="77">
        <v>5197.4759185676803</v>
      </c>
      <c r="I192" s="78">
        <v>1E-4</v>
      </c>
      <c r="J192" s="78">
        <v>1.8E-3</v>
      </c>
      <c r="K192" s="78">
        <v>2.9999999999999997E-4</v>
      </c>
      <c r="W192" s="93"/>
    </row>
    <row r="193" spans="2:23">
      <c r="B193" t="s">
        <v>2566</v>
      </c>
      <c r="C193" t="s">
        <v>2567</v>
      </c>
      <c r="D193" t="s">
        <v>106</v>
      </c>
      <c r="E193" s="87">
        <v>43306</v>
      </c>
      <c r="F193" s="77">
        <v>3837196.74</v>
      </c>
      <c r="G193" s="77">
        <v>146.36669999999975</v>
      </c>
      <c r="H193" s="77">
        <v>21617.439849014601</v>
      </c>
      <c r="I193" s="78">
        <v>6.4000000000000001E-2</v>
      </c>
      <c r="J193" s="78">
        <v>7.4999999999999997E-3</v>
      </c>
      <c r="K193" s="78">
        <v>1.4E-3</v>
      </c>
      <c r="W193" s="93"/>
    </row>
    <row r="194" spans="2:23">
      <c r="B194" t="s">
        <v>2568</v>
      </c>
      <c r="C194" t="s">
        <v>2569</v>
      </c>
      <c r="D194" t="s">
        <v>106</v>
      </c>
      <c r="E194" s="87">
        <v>44440</v>
      </c>
      <c r="F194" s="77">
        <v>661495.1</v>
      </c>
      <c r="G194" s="77">
        <v>75.418400000000005</v>
      </c>
      <c r="H194" s="77">
        <v>1920.22383989834</v>
      </c>
      <c r="I194" s="78">
        <v>4.0000000000000002E-4</v>
      </c>
      <c r="J194" s="78">
        <v>6.9999999999999999E-4</v>
      </c>
      <c r="K194" s="78">
        <v>1E-4</v>
      </c>
      <c r="W194" s="93"/>
    </row>
    <row r="195" spans="2:23">
      <c r="B195" t="s">
        <v>2570</v>
      </c>
      <c r="C195" t="s">
        <v>2571</v>
      </c>
      <c r="D195" t="s">
        <v>113</v>
      </c>
      <c r="E195" s="87">
        <v>44286</v>
      </c>
      <c r="F195" s="77">
        <v>3655190.34</v>
      </c>
      <c r="G195" s="77">
        <v>100.21749999999976</v>
      </c>
      <c r="H195" s="77">
        <v>17217.858723364301</v>
      </c>
      <c r="I195" s="78">
        <v>2.81E-2</v>
      </c>
      <c r="J195" s="78">
        <v>6.0000000000000001E-3</v>
      </c>
      <c r="K195" s="78">
        <v>1.1000000000000001E-3</v>
      </c>
      <c r="W195" s="93"/>
    </row>
    <row r="196" spans="2:23">
      <c r="B196" t="s">
        <v>2572</v>
      </c>
      <c r="C196" t="s">
        <v>2573</v>
      </c>
      <c r="D196" t="s">
        <v>110</v>
      </c>
      <c r="E196" s="87">
        <v>42185</v>
      </c>
      <c r="F196" s="77">
        <v>4672089.6900000004</v>
      </c>
      <c r="G196" s="77">
        <v>97.002799999999837</v>
      </c>
      <c r="H196" s="77">
        <v>18388.824595769402</v>
      </c>
      <c r="I196" s="78">
        <v>1.5E-3</v>
      </c>
      <c r="J196" s="78">
        <v>6.4000000000000003E-3</v>
      </c>
      <c r="K196" s="78">
        <v>1.1999999999999999E-3</v>
      </c>
      <c r="W196" s="93"/>
    </row>
    <row r="197" spans="2:23">
      <c r="B197" t="s">
        <v>2574</v>
      </c>
      <c r="C197" t="s">
        <v>2575</v>
      </c>
      <c r="D197" t="s">
        <v>106</v>
      </c>
      <c r="E197" s="87">
        <v>43516</v>
      </c>
      <c r="F197" s="77">
        <v>3927967.92</v>
      </c>
      <c r="G197" s="77">
        <v>81.414700000000011</v>
      </c>
      <c r="H197" s="77">
        <v>12308.8837546342</v>
      </c>
      <c r="I197" s="78">
        <v>1.6000000000000001E-3</v>
      </c>
      <c r="J197" s="78">
        <v>4.3E-3</v>
      </c>
      <c r="K197" s="78">
        <v>8.0000000000000004E-4</v>
      </c>
      <c r="W197" s="93"/>
    </row>
    <row r="198" spans="2:23">
      <c r="B198" t="s">
        <v>2576</v>
      </c>
      <c r="C198" t="s">
        <v>2577</v>
      </c>
      <c r="D198" t="s">
        <v>106</v>
      </c>
      <c r="E198" s="87">
        <v>43244</v>
      </c>
      <c r="F198" s="77">
        <v>2198956.2799999998</v>
      </c>
      <c r="G198" s="77">
        <v>174.14149999999961</v>
      </c>
      <c r="H198" s="77">
        <v>14738.958188344001</v>
      </c>
      <c r="I198" s="78">
        <v>4.5100000000000001E-2</v>
      </c>
      <c r="J198" s="78">
        <v>5.1000000000000004E-3</v>
      </c>
      <c r="K198" s="78">
        <v>8.9999999999999998E-4</v>
      </c>
      <c r="W198" s="93"/>
    </row>
    <row r="199" spans="2:23">
      <c r="B199" t="s">
        <v>2578</v>
      </c>
      <c r="C199" t="s">
        <v>2579</v>
      </c>
      <c r="D199" t="s">
        <v>106</v>
      </c>
      <c r="E199" s="87">
        <v>42649</v>
      </c>
      <c r="F199" s="77">
        <v>2617658.92</v>
      </c>
      <c r="G199" s="77">
        <v>274.30450000000019</v>
      </c>
      <c r="H199" s="77">
        <v>27637.191060801699</v>
      </c>
      <c r="I199" s="78">
        <v>5.9700000000000003E-2</v>
      </c>
      <c r="J199" s="78">
        <v>9.5999999999999992E-3</v>
      </c>
      <c r="K199" s="78">
        <v>1.6999999999999999E-3</v>
      </c>
      <c r="W199" s="93"/>
    </row>
    <row r="200" spans="2:23">
      <c r="B200" t="s">
        <v>2580</v>
      </c>
      <c r="C200" t="s">
        <v>2581</v>
      </c>
      <c r="D200" t="s">
        <v>110</v>
      </c>
      <c r="E200" s="87">
        <v>42947</v>
      </c>
      <c r="F200" s="77">
        <v>5118629.92</v>
      </c>
      <c r="G200" s="77">
        <v>67.285799999999981</v>
      </c>
      <c r="H200" s="77">
        <v>13974.480750561401</v>
      </c>
      <c r="I200" s="78">
        <v>3.3999999999999998E-3</v>
      </c>
      <c r="J200" s="78">
        <v>4.8999999999999998E-3</v>
      </c>
      <c r="K200" s="78">
        <v>8.9999999999999998E-4</v>
      </c>
      <c r="W200" s="93"/>
    </row>
    <row r="201" spans="2:23">
      <c r="B201" t="s">
        <v>2582</v>
      </c>
      <c r="C201" t="s">
        <v>2583</v>
      </c>
      <c r="D201" t="s">
        <v>106</v>
      </c>
      <c r="E201" s="87">
        <v>44228</v>
      </c>
      <c r="F201" s="77">
        <v>3652750</v>
      </c>
      <c r="G201" s="77">
        <v>112.9675</v>
      </c>
      <c r="H201" s="77">
        <v>15882.591951206299</v>
      </c>
      <c r="I201" s="78">
        <v>2.0000000000000001E-4</v>
      </c>
      <c r="J201" s="78">
        <v>5.4999999999999997E-3</v>
      </c>
      <c r="K201" s="78">
        <v>1E-3</v>
      </c>
      <c r="W201" s="93"/>
    </row>
    <row r="202" spans="2:23">
      <c r="B202" t="s">
        <v>2584</v>
      </c>
      <c r="C202" t="s">
        <v>2585</v>
      </c>
      <c r="D202" t="s">
        <v>106</v>
      </c>
      <c r="E202" s="87">
        <v>43454</v>
      </c>
      <c r="F202" s="77">
        <v>7140493.9900000002</v>
      </c>
      <c r="G202" s="77">
        <v>133.6929999999999</v>
      </c>
      <c r="H202" s="77">
        <v>36743.865085065103</v>
      </c>
      <c r="I202" s="78">
        <v>5.9999999999999995E-4</v>
      </c>
      <c r="J202" s="78">
        <v>1.2800000000000001E-2</v>
      </c>
      <c r="K202" s="78">
        <v>2.3E-3</v>
      </c>
      <c r="W202" s="93"/>
    </row>
    <row r="203" spans="2:23">
      <c r="B203" t="s">
        <v>2586</v>
      </c>
      <c r="C203" t="s">
        <v>2587</v>
      </c>
      <c r="D203" t="s">
        <v>106</v>
      </c>
      <c r="E203" s="87">
        <v>42423</v>
      </c>
      <c r="F203" s="77">
        <v>4460287.88</v>
      </c>
      <c r="G203" s="77">
        <v>103.15889999999976</v>
      </c>
      <c r="H203" s="77">
        <v>17709.956884375199</v>
      </c>
      <c r="I203" s="78">
        <v>5.9999999999999995E-4</v>
      </c>
      <c r="J203" s="78">
        <v>6.1999999999999998E-3</v>
      </c>
      <c r="K203" s="78">
        <v>1.1000000000000001E-3</v>
      </c>
      <c r="W203" s="93"/>
    </row>
    <row r="204" spans="2:23">
      <c r="B204" t="s">
        <v>2588</v>
      </c>
      <c r="C204" t="s">
        <v>2589</v>
      </c>
      <c r="D204" t="s">
        <v>106</v>
      </c>
      <c r="E204" s="87">
        <v>42985</v>
      </c>
      <c r="F204" s="77">
        <v>3633493.85</v>
      </c>
      <c r="G204" s="77">
        <v>102.87339999999996</v>
      </c>
      <c r="H204" s="77">
        <v>14387.1719511384</v>
      </c>
      <c r="I204" s="78">
        <v>4.8399999999999999E-2</v>
      </c>
      <c r="J204" s="78">
        <v>5.0000000000000001E-3</v>
      </c>
      <c r="K204" s="78">
        <v>8.9999999999999998E-4</v>
      </c>
      <c r="W204" s="93"/>
    </row>
    <row r="205" spans="2:23">
      <c r="B205" t="s">
        <v>2590</v>
      </c>
      <c r="C205" t="s">
        <v>2591</v>
      </c>
      <c r="D205" t="s">
        <v>110</v>
      </c>
      <c r="E205" s="87">
        <v>41730</v>
      </c>
      <c r="F205" s="77">
        <v>4027197.28</v>
      </c>
      <c r="G205" s="77">
        <v>71.942799999999878</v>
      </c>
      <c r="H205" s="77">
        <v>11755.7074518968</v>
      </c>
      <c r="I205" s="78">
        <v>8.8000000000000005E-3</v>
      </c>
      <c r="J205" s="78">
        <v>4.1000000000000003E-3</v>
      </c>
      <c r="K205" s="78">
        <v>6.9999999999999999E-4</v>
      </c>
      <c r="W205" s="93"/>
    </row>
    <row r="206" spans="2:23">
      <c r="B206" t="s">
        <v>2592</v>
      </c>
      <c r="C206" t="s">
        <v>2593</v>
      </c>
      <c r="D206" t="s">
        <v>110</v>
      </c>
      <c r="E206" s="87">
        <v>43922</v>
      </c>
      <c r="F206" s="77">
        <v>1894745.31</v>
      </c>
      <c r="G206" s="77">
        <v>156.39359999999988</v>
      </c>
      <c r="H206" s="77">
        <v>12023.4290776261</v>
      </c>
      <c r="I206" s="78">
        <v>1.6000000000000001E-3</v>
      </c>
      <c r="J206" s="78">
        <v>4.1999999999999997E-3</v>
      </c>
      <c r="K206" s="78">
        <v>8.0000000000000004E-4</v>
      </c>
      <c r="W206" s="93"/>
    </row>
    <row r="207" spans="2:23">
      <c r="B207" t="s">
        <v>2594</v>
      </c>
      <c r="C207" t="s">
        <v>2595</v>
      </c>
      <c r="D207" t="s">
        <v>106</v>
      </c>
      <c r="E207" s="87">
        <v>44518</v>
      </c>
      <c r="F207" s="77">
        <v>1146676.58</v>
      </c>
      <c r="G207" s="77">
        <v>93.252199999999888</v>
      </c>
      <c r="H207" s="77">
        <v>4115.7400791410901</v>
      </c>
      <c r="I207" s="78">
        <v>4.2500000000000003E-2</v>
      </c>
      <c r="J207" s="78">
        <v>1.4E-3</v>
      </c>
      <c r="K207" s="78">
        <v>2.9999999999999997E-4</v>
      </c>
    </row>
    <row r="208" spans="2:23">
      <c r="B208" t="s">
        <v>2596</v>
      </c>
      <c r="C208" t="s">
        <v>2597</v>
      </c>
      <c r="D208" t="s">
        <v>106</v>
      </c>
      <c r="E208" s="87">
        <v>43885</v>
      </c>
      <c r="F208" s="77">
        <v>2824545.57</v>
      </c>
      <c r="G208" s="77">
        <v>107.26789999999984</v>
      </c>
      <c r="H208" s="77">
        <v>11661.818431588399</v>
      </c>
      <c r="I208" s="78">
        <v>2.8E-3</v>
      </c>
      <c r="J208" s="78">
        <v>4.1000000000000003E-3</v>
      </c>
      <c r="K208" s="78">
        <v>6.9999999999999999E-4</v>
      </c>
      <c r="W208" s="93"/>
    </row>
    <row r="209" spans="2:23">
      <c r="B209" t="s">
        <v>2598</v>
      </c>
      <c r="C209" t="s">
        <v>2599</v>
      </c>
      <c r="D209" t="s">
        <v>106</v>
      </c>
      <c r="E209" s="87">
        <v>43944</v>
      </c>
      <c r="F209" s="77">
        <v>1107389.77</v>
      </c>
      <c r="G209" s="77">
        <v>126.57480000000008</v>
      </c>
      <c r="H209" s="77">
        <v>5395.0524120155496</v>
      </c>
      <c r="I209" s="78">
        <v>5.9999999999999995E-4</v>
      </c>
      <c r="J209" s="78">
        <v>1.9E-3</v>
      </c>
      <c r="K209" s="78">
        <v>2.9999999999999997E-4</v>
      </c>
    </row>
    <row r="210" spans="2:23">
      <c r="B210" t="s">
        <v>2600</v>
      </c>
      <c r="C210" t="s">
        <v>2601</v>
      </c>
      <c r="D210" t="s">
        <v>106</v>
      </c>
      <c r="E210" s="87">
        <v>44194</v>
      </c>
      <c r="F210" s="77">
        <v>1129210.3</v>
      </c>
      <c r="G210" s="77">
        <v>157.66660000000024</v>
      </c>
      <c r="H210" s="77">
        <v>6852.7114369233796</v>
      </c>
      <c r="I210" s="78">
        <v>5.1000000000000004E-3</v>
      </c>
      <c r="J210" s="78">
        <v>2.3999999999999998E-3</v>
      </c>
      <c r="K210" s="78">
        <v>4.0000000000000002E-4</v>
      </c>
    </row>
    <row r="211" spans="2:23">
      <c r="B211" t="s">
        <v>2602</v>
      </c>
      <c r="C211" t="s">
        <v>2603</v>
      </c>
      <c r="D211" t="s">
        <v>106</v>
      </c>
      <c r="E211" s="87">
        <v>42430</v>
      </c>
      <c r="F211" s="77">
        <v>5215600.2300000004</v>
      </c>
      <c r="G211" s="77">
        <v>259.98660000000012</v>
      </c>
      <c r="H211" s="77">
        <v>52191.9077124338</v>
      </c>
      <c r="I211" s="78">
        <v>2.0899999999999998E-2</v>
      </c>
      <c r="J211" s="78">
        <v>1.8200000000000001E-2</v>
      </c>
      <c r="K211" s="78">
        <v>3.3E-3</v>
      </c>
      <c r="W211" s="93"/>
    </row>
    <row r="212" spans="2:23">
      <c r="B212" t="s">
        <v>2604</v>
      </c>
      <c r="C212" t="s">
        <v>2605</v>
      </c>
      <c r="D212" t="s">
        <v>106</v>
      </c>
      <c r="E212" s="87">
        <v>43321</v>
      </c>
      <c r="F212" s="77">
        <v>2979850.75</v>
      </c>
      <c r="G212" s="77">
        <v>162.12290000000033</v>
      </c>
      <c r="H212" s="77">
        <v>18594.5977180997</v>
      </c>
      <c r="I212" s="78">
        <v>4.9700000000000001E-2</v>
      </c>
      <c r="J212" s="78">
        <v>6.4999999999999997E-3</v>
      </c>
      <c r="K212" s="78">
        <v>1.1999999999999999E-3</v>
      </c>
      <c r="W212" s="93"/>
    </row>
    <row r="213" spans="2:23">
      <c r="B213" t="s">
        <v>2606</v>
      </c>
      <c r="C213" t="s">
        <v>2607</v>
      </c>
      <c r="D213" t="s">
        <v>106</v>
      </c>
      <c r="E213" s="87">
        <v>44197</v>
      </c>
      <c r="F213" s="77">
        <v>3479916</v>
      </c>
      <c r="G213" s="77">
        <v>100.0003</v>
      </c>
      <c r="H213" s="77">
        <v>13394.236866590099</v>
      </c>
      <c r="I213" s="78">
        <v>1.1599999999999999E-2</v>
      </c>
      <c r="J213" s="78">
        <v>4.7000000000000002E-3</v>
      </c>
      <c r="K213" s="78">
        <v>8.0000000000000004E-4</v>
      </c>
      <c r="W213" s="93"/>
    </row>
    <row r="214" spans="2:23">
      <c r="B214" t="s">
        <v>2608</v>
      </c>
      <c r="C214" t="s">
        <v>2609</v>
      </c>
      <c r="D214" t="s">
        <v>106</v>
      </c>
      <c r="E214" s="87">
        <v>42871</v>
      </c>
      <c r="F214" s="77">
        <v>875364.72</v>
      </c>
      <c r="G214" s="77">
        <v>120.62100000000004</v>
      </c>
      <c r="H214" s="77">
        <v>4064.0577901292099</v>
      </c>
      <c r="I214" s="78">
        <v>5.9999999999999995E-4</v>
      </c>
      <c r="J214" s="78">
        <v>1.4E-3</v>
      </c>
      <c r="K214" s="78">
        <v>2.9999999999999997E-4</v>
      </c>
      <c r="W214" s="93"/>
    </row>
    <row r="215" spans="2:23">
      <c r="B215" t="s">
        <v>2610</v>
      </c>
      <c r="C215" t="s">
        <v>2611</v>
      </c>
      <c r="D215" t="s">
        <v>106</v>
      </c>
      <c r="E215" s="87">
        <v>43621</v>
      </c>
      <c r="F215" s="77">
        <v>2016560</v>
      </c>
      <c r="G215" s="77">
        <v>91.712100000000007</v>
      </c>
      <c r="H215" s="77">
        <v>7118.4542369522396</v>
      </c>
      <c r="I215" s="78">
        <v>3.0099999999999998E-2</v>
      </c>
      <c r="J215" s="78">
        <v>2.5000000000000001E-3</v>
      </c>
      <c r="K215" s="78">
        <v>4.0000000000000002E-4</v>
      </c>
      <c r="W215" s="93"/>
    </row>
    <row r="216" spans="2:23">
      <c r="B216" t="s">
        <v>2612</v>
      </c>
      <c r="C216" t="s">
        <v>2613</v>
      </c>
      <c r="D216" t="s">
        <v>106</v>
      </c>
      <c r="E216" s="87">
        <v>42705</v>
      </c>
      <c r="F216" s="77">
        <v>3470511.57</v>
      </c>
      <c r="G216" s="77">
        <v>97.419600000000187</v>
      </c>
      <c r="H216" s="77">
        <v>13013.309225884301</v>
      </c>
      <c r="I216" s="78">
        <v>7.5399999999999995E-2</v>
      </c>
      <c r="J216" s="78">
        <v>4.4999999999999997E-3</v>
      </c>
      <c r="K216" s="78">
        <v>8.0000000000000004E-4</v>
      </c>
      <c r="W216" s="93"/>
    </row>
    <row r="217" spans="2:23">
      <c r="B217" t="s">
        <v>2614</v>
      </c>
      <c r="C217" t="s">
        <v>2615</v>
      </c>
      <c r="D217" t="s">
        <v>110</v>
      </c>
      <c r="E217" s="87">
        <v>38869</v>
      </c>
      <c r="F217" s="77">
        <v>3815832.17</v>
      </c>
      <c r="G217" s="77">
        <v>0.15140000000000031</v>
      </c>
      <c r="H217" s="77">
        <v>23.440866891079398</v>
      </c>
      <c r="I217" s="78">
        <v>6.3E-2</v>
      </c>
      <c r="J217" s="78">
        <v>0</v>
      </c>
      <c r="K217" s="78">
        <v>0</v>
      </c>
    </row>
    <row r="218" spans="2:23">
      <c r="B218" t="s">
        <v>2616</v>
      </c>
      <c r="C218" t="s">
        <v>2617</v>
      </c>
      <c r="D218" t="s">
        <v>110</v>
      </c>
      <c r="E218" s="87">
        <v>42153</v>
      </c>
      <c r="F218" s="77">
        <v>3899966.28</v>
      </c>
      <c r="G218" s="77">
        <v>10.523699999999977</v>
      </c>
      <c r="H218" s="77">
        <v>1665.2821988394201</v>
      </c>
      <c r="I218" s="78">
        <v>4.3E-3</v>
      </c>
      <c r="J218" s="78">
        <v>5.9999999999999995E-4</v>
      </c>
      <c r="K218" s="78">
        <v>1E-4</v>
      </c>
      <c r="W218" s="93"/>
    </row>
    <row r="219" spans="2:23">
      <c r="B219" t="s">
        <v>2618</v>
      </c>
      <c r="C219" t="s">
        <v>2619</v>
      </c>
      <c r="D219" t="s">
        <v>110</v>
      </c>
      <c r="E219" s="87">
        <v>43221</v>
      </c>
      <c r="F219" s="77">
        <v>4040639.92</v>
      </c>
      <c r="G219" s="77">
        <v>92.749899999999855</v>
      </c>
      <c r="H219" s="77">
        <v>15206.250086037</v>
      </c>
      <c r="I219" s="78">
        <v>3.6700000000000003E-2</v>
      </c>
      <c r="J219" s="78">
        <v>5.3E-3</v>
      </c>
      <c r="K219" s="78">
        <v>1E-3</v>
      </c>
      <c r="W219" s="93"/>
    </row>
    <row r="220" spans="2:23">
      <c r="B220" t="s">
        <v>2620</v>
      </c>
      <c r="C220" t="s">
        <v>2621</v>
      </c>
      <c r="D220" t="s">
        <v>110</v>
      </c>
      <c r="E220" s="87">
        <v>44075</v>
      </c>
      <c r="F220" s="77">
        <v>9604844.3900000006</v>
      </c>
      <c r="G220" s="77">
        <v>101.9179</v>
      </c>
      <c r="H220" s="77">
        <v>39719.093505005199</v>
      </c>
      <c r="I220" s="78">
        <v>1.1000000000000001E-3</v>
      </c>
      <c r="J220" s="78">
        <v>1.38E-2</v>
      </c>
      <c r="K220" s="78">
        <v>2.5000000000000001E-3</v>
      </c>
      <c r="W220" s="93"/>
    </row>
    <row r="221" spans="2:23">
      <c r="B221" t="s">
        <v>2622</v>
      </c>
      <c r="C221" t="s">
        <v>2623</v>
      </c>
      <c r="D221" t="s">
        <v>106</v>
      </c>
      <c r="E221" s="87">
        <v>44160</v>
      </c>
      <c r="F221" s="77">
        <v>4902180.1900000004</v>
      </c>
      <c r="G221" s="77">
        <v>99.089299999999895</v>
      </c>
      <c r="H221" s="77">
        <v>18696.6561987522</v>
      </c>
      <c r="I221" s="78">
        <v>1.1999999999999999E-3</v>
      </c>
      <c r="J221" s="78">
        <v>6.4999999999999997E-3</v>
      </c>
      <c r="K221" s="78">
        <v>1.1999999999999999E-3</v>
      </c>
      <c r="W221" s="93"/>
    </row>
    <row r="222" spans="2:23">
      <c r="B222" t="s">
        <v>2624</v>
      </c>
      <c r="C222" t="s">
        <v>2625</v>
      </c>
      <c r="D222" t="s">
        <v>110</v>
      </c>
      <c r="E222" s="87">
        <v>44773</v>
      </c>
      <c r="F222" s="77">
        <v>3056011.35</v>
      </c>
      <c r="G222" s="77">
        <v>107.48049999999979</v>
      </c>
      <c r="H222" s="77">
        <v>13327.330552191601</v>
      </c>
      <c r="I222" s="78">
        <v>2.4400000000000002E-2</v>
      </c>
      <c r="J222" s="78">
        <v>4.5999999999999999E-3</v>
      </c>
      <c r="K222" s="78">
        <v>8.0000000000000004E-4</v>
      </c>
    </row>
    <row r="223" spans="2:23">
      <c r="B223" t="s">
        <v>2626</v>
      </c>
      <c r="C223" t="s">
        <v>2627</v>
      </c>
      <c r="D223" t="s">
        <v>106</v>
      </c>
      <c r="E223" s="87">
        <v>42787</v>
      </c>
      <c r="F223" s="77">
        <v>4843360.4800000004</v>
      </c>
      <c r="G223" s="77">
        <v>63.126200000000267</v>
      </c>
      <c r="H223" s="77">
        <v>11768.0458503809</v>
      </c>
      <c r="I223" s="78">
        <v>4.8399999999999999E-2</v>
      </c>
      <c r="J223" s="78">
        <v>4.1000000000000003E-3</v>
      </c>
      <c r="K223" s="78">
        <v>6.9999999999999999E-4</v>
      </c>
      <c r="W223" s="93"/>
    </row>
    <row r="224" spans="2:23">
      <c r="B224" t="s">
        <v>2628</v>
      </c>
      <c r="C224" t="s">
        <v>2629</v>
      </c>
      <c r="D224" t="s">
        <v>106</v>
      </c>
      <c r="E224" s="87">
        <v>44039</v>
      </c>
      <c r="F224" s="77">
        <v>3718531.85</v>
      </c>
      <c r="G224" s="77">
        <v>69.140600000000049</v>
      </c>
      <c r="H224" s="77">
        <v>9895.83762904996</v>
      </c>
      <c r="I224" s="78">
        <v>2.3999999999999998E-3</v>
      </c>
      <c r="J224" s="78">
        <v>3.3999999999999998E-3</v>
      </c>
      <c r="K224" s="78">
        <v>5.9999999999999995E-4</v>
      </c>
    </row>
    <row r="225" spans="2:23">
      <c r="B225" t="s">
        <v>2630</v>
      </c>
      <c r="C225" t="s">
        <v>2631</v>
      </c>
      <c r="D225" t="s">
        <v>113</v>
      </c>
      <c r="E225" s="87">
        <v>44644</v>
      </c>
      <c r="F225" s="77">
        <v>5124185.62</v>
      </c>
      <c r="G225" s="77">
        <v>104.95999999999989</v>
      </c>
      <c r="H225" s="77">
        <v>25279.836069302401</v>
      </c>
      <c r="I225" s="78">
        <v>5.7000000000000002E-3</v>
      </c>
      <c r="J225" s="78">
        <v>8.8000000000000005E-3</v>
      </c>
      <c r="K225" s="78">
        <v>1.6000000000000001E-3</v>
      </c>
      <c r="W225" s="93"/>
    </row>
    <row r="226" spans="2:23">
      <c r="B226" t="s">
        <v>2632</v>
      </c>
      <c r="C226" t="s">
        <v>2633</v>
      </c>
      <c r="D226" t="s">
        <v>106</v>
      </c>
      <c r="E226" s="87">
        <v>43356</v>
      </c>
      <c r="F226" s="77">
        <v>5993011.7300000004</v>
      </c>
      <c r="G226" s="77">
        <v>53.740699999999968</v>
      </c>
      <c r="H226" s="77">
        <v>12396.422164464</v>
      </c>
      <c r="I226" s="78">
        <v>0.04</v>
      </c>
      <c r="J226" s="78">
        <v>4.3E-3</v>
      </c>
      <c r="K226" s="78">
        <v>8.0000000000000004E-4</v>
      </c>
      <c r="W226" s="93"/>
    </row>
    <row r="227" spans="2:23">
      <c r="B227" t="s">
        <v>2634</v>
      </c>
      <c r="C227" t="s">
        <v>2635</v>
      </c>
      <c r="D227" t="s">
        <v>106</v>
      </c>
      <c r="E227" s="87">
        <v>44257</v>
      </c>
      <c r="F227" s="77">
        <v>743589.48</v>
      </c>
      <c r="G227" s="77">
        <v>100.59699999999985</v>
      </c>
      <c r="H227" s="77">
        <v>2879.1625016938601</v>
      </c>
      <c r="I227" s="78">
        <v>4.8899999999999999E-2</v>
      </c>
      <c r="J227" s="78">
        <v>1E-3</v>
      </c>
      <c r="K227" s="78">
        <v>2.0000000000000001E-4</v>
      </c>
    </row>
    <row r="228" spans="2:23">
      <c r="B228" t="s">
        <v>2636</v>
      </c>
      <c r="C228" t="s">
        <v>2637</v>
      </c>
      <c r="D228" t="s">
        <v>106</v>
      </c>
      <c r="E228" s="87">
        <v>37987</v>
      </c>
      <c r="F228" s="77">
        <v>20176436.600000001</v>
      </c>
      <c r="G228" s="77">
        <v>132.08719999999997</v>
      </c>
      <c r="H228" s="77">
        <v>102577.736643989</v>
      </c>
      <c r="I228" s="78">
        <v>1.1000000000000001E-3</v>
      </c>
      <c r="J228" s="78">
        <v>3.5700000000000003E-2</v>
      </c>
      <c r="K228" s="78">
        <v>6.4000000000000003E-3</v>
      </c>
      <c r="W228" s="93"/>
    </row>
    <row r="229" spans="2:23">
      <c r="B229" t="s">
        <v>2638</v>
      </c>
      <c r="C229" t="s">
        <v>2639</v>
      </c>
      <c r="D229" t="s">
        <v>106</v>
      </c>
      <c r="E229" s="87">
        <v>44264</v>
      </c>
      <c r="F229" s="77">
        <v>1408393.23</v>
      </c>
      <c r="G229" s="77">
        <v>102.09460000000004</v>
      </c>
      <c r="H229" s="77">
        <v>5534.45182975839</v>
      </c>
      <c r="I229" s="78">
        <v>1.2800000000000001E-2</v>
      </c>
      <c r="J229" s="78">
        <v>1.9E-3</v>
      </c>
      <c r="K229" s="78">
        <v>2.9999999999999997E-4</v>
      </c>
      <c r="W229" s="93"/>
    </row>
    <row r="230" spans="2:23">
      <c r="B230" t="s">
        <v>2640</v>
      </c>
      <c r="C230" t="s">
        <v>2641</v>
      </c>
      <c r="D230" t="s">
        <v>110</v>
      </c>
      <c r="E230" s="87">
        <v>43860</v>
      </c>
      <c r="F230" s="77">
        <v>8704950.5099999998</v>
      </c>
      <c r="G230" s="77">
        <v>93.24359999999993</v>
      </c>
      <c r="H230" s="77">
        <v>32933.953465909603</v>
      </c>
      <c r="I230" s="78">
        <v>2.7000000000000001E-3</v>
      </c>
      <c r="J230" s="78">
        <v>1.15E-2</v>
      </c>
      <c r="K230" s="78">
        <v>2.0999999999999999E-3</v>
      </c>
      <c r="W230" s="93"/>
    </row>
    <row r="231" spans="2:23">
      <c r="B231" t="s">
        <v>2642</v>
      </c>
      <c r="C231" t="s">
        <v>2643</v>
      </c>
      <c r="D231" t="s">
        <v>110</v>
      </c>
      <c r="E231" s="87">
        <v>44651</v>
      </c>
      <c r="F231" s="77">
        <v>1596953.54</v>
      </c>
      <c r="G231" s="77">
        <v>104.43270000000007</v>
      </c>
      <c r="H231" s="77">
        <v>6766.8619459954598</v>
      </c>
      <c r="I231" s="78">
        <v>3.2000000000000002E-3</v>
      </c>
      <c r="J231" s="78">
        <v>2.3999999999999998E-3</v>
      </c>
      <c r="K231" s="78">
        <v>4.0000000000000002E-4</v>
      </c>
      <c r="W231" s="93"/>
    </row>
    <row r="232" spans="2:23">
      <c r="B232" t="s">
        <v>2644</v>
      </c>
      <c r="C232" t="s">
        <v>2645</v>
      </c>
      <c r="D232" t="s">
        <v>106</v>
      </c>
      <c r="E232" s="87">
        <v>44055</v>
      </c>
      <c r="F232" s="77">
        <v>1902704.53</v>
      </c>
      <c r="G232" s="77">
        <v>1E-4</v>
      </c>
      <c r="H232" s="77">
        <v>7.32350973597E-3</v>
      </c>
      <c r="I232" s="78">
        <v>0</v>
      </c>
      <c r="J232" s="78">
        <v>0</v>
      </c>
      <c r="K232" s="78">
        <v>0</v>
      </c>
      <c r="W232" s="93"/>
    </row>
    <row r="233" spans="2:23">
      <c r="B233" t="s">
        <v>2646</v>
      </c>
      <c r="C233" t="s">
        <v>2647</v>
      </c>
      <c r="D233" t="s">
        <v>106</v>
      </c>
      <c r="E233" s="87">
        <v>43922</v>
      </c>
      <c r="F233" s="77">
        <v>8232654.5999999996</v>
      </c>
      <c r="G233" s="77">
        <v>68.170800000000256</v>
      </c>
      <c r="H233" s="77">
        <v>21601.6137664167</v>
      </c>
      <c r="I233" s="78">
        <v>2.0999999999999999E-3</v>
      </c>
      <c r="J233" s="78">
        <v>7.4999999999999997E-3</v>
      </c>
      <c r="K233" s="78">
        <v>1.4E-3</v>
      </c>
      <c r="W233" s="93"/>
    </row>
    <row r="234" spans="2:23">
      <c r="B234" t="s">
        <v>2648</v>
      </c>
      <c r="C234" t="s">
        <v>2649</v>
      </c>
      <c r="D234" t="s">
        <v>106</v>
      </c>
      <c r="E234" s="87">
        <v>44848</v>
      </c>
      <c r="F234" s="77">
        <v>1239933.6599999999</v>
      </c>
      <c r="G234" s="77">
        <v>105.35160000000005</v>
      </c>
      <c r="H234" s="77">
        <v>5027.9100165822101</v>
      </c>
      <c r="I234" s="78">
        <v>2.5000000000000001E-3</v>
      </c>
      <c r="J234" s="78">
        <v>1.8E-3</v>
      </c>
      <c r="K234" s="78">
        <v>2.9999999999999997E-4</v>
      </c>
      <c r="W234" s="93"/>
    </row>
    <row r="235" spans="2:23">
      <c r="B235" t="s">
        <v>2650</v>
      </c>
      <c r="C235" t="s">
        <v>2651</v>
      </c>
      <c r="D235" t="s">
        <v>106</v>
      </c>
      <c r="E235" s="87">
        <v>44544</v>
      </c>
      <c r="F235" s="77">
        <v>1158971.54</v>
      </c>
      <c r="G235" s="77">
        <v>112.67779999999992</v>
      </c>
      <c r="H235" s="77">
        <v>5026.4230868738596</v>
      </c>
      <c r="I235" s="78">
        <v>2.3E-3</v>
      </c>
      <c r="J235" s="78">
        <v>1.6999999999999999E-3</v>
      </c>
      <c r="K235" s="78">
        <v>2.9999999999999997E-4</v>
      </c>
      <c r="W235" s="93"/>
    </row>
    <row r="236" spans="2:23">
      <c r="B236" t="s">
        <v>2652</v>
      </c>
      <c r="C236" t="s">
        <v>2653</v>
      </c>
      <c r="D236" t="s">
        <v>106</v>
      </c>
      <c r="E236" s="87">
        <v>45014</v>
      </c>
      <c r="F236" s="77">
        <v>906457.05</v>
      </c>
      <c r="G236" s="77">
        <v>104.86869999999988</v>
      </c>
      <c r="H236" s="77">
        <v>3658.8198491899998</v>
      </c>
      <c r="I236" s="78">
        <v>3.5999999999999999E-3</v>
      </c>
      <c r="J236" s="78">
        <v>1.2999999999999999E-3</v>
      </c>
      <c r="K236" s="78">
        <v>2.0000000000000001E-4</v>
      </c>
      <c r="W236" s="93"/>
    </row>
    <row r="237" spans="2:23">
      <c r="B237" t="s">
        <v>2654</v>
      </c>
      <c r="C237" t="s">
        <v>2655</v>
      </c>
      <c r="D237" t="s">
        <v>106</v>
      </c>
      <c r="E237" s="87">
        <v>44621</v>
      </c>
      <c r="F237" s="77">
        <v>289886.64</v>
      </c>
      <c r="G237" s="77">
        <v>89.819299999999956</v>
      </c>
      <c r="H237" s="77">
        <v>1002.1801065890101</v>
      </c>
      <c r="I237" s="78">
        <v>1.9E-3</v>
      </c>
      <c r="J237" s="78">
        <v>2.9999999999999997E-4</v>
      </c>
      <c r="K237" s="78">
        <v>1E-4</v>
      </c>
      <c r="W237" s="93"/>
    </row>
    <row r="238" spans="2:23">
      <c r="B238" t="s">
        <v>2656</v>
      </c>
      <c r="C238" t="s">
        <v>2657</v>
      </c>
      <c r="D238" t="s">
        <v>106</v>
      </c>
      <c r="E238" s="87">
        <v>44980</v>
      </c>
      <c r="F238" s="77">
        <v>3633290.18</v>
      </c>
      <c r="G238" s="77">
        <v>99.556600000000159</v>
      </c>
      <c r="H238" s="77">
        <v>13922.5264794949</v>
      </c>
      <c r="I238" s="78">
        <v>4.7999999999999996E-3</v>
      </c>
      <c r="J238" s="78">
        <v>4.7999999999999996E-3</v>
      </c>
      <c r="K238" s="78">
        <v>8.9999999999999998E-4</v>
      </c>
      <c r="W238" s="93"/>
    </row>
    <row r="239" spans="2:23">
      <c r="B239" t="s">
        <v>2658</v>
      </c>
      <c r="C239" t="s">
        <v>2659</v>
      </c>
      <c r="D239" t="s">
        <v>106</v>
      </c>
      <c r="E239" s="87">
        <v>44893</v>
      </c>
      <c r="F239" s="77">
        <v>59183.32</v>
      </c>
      <c r="G239" s="77">
        <v>100</v>
      </c>
      <c r="H239" s="77">
        <v>227.79659867999999</v>
      </c>
      <c r="I239" s="78">
        <v>5.9999999999999995E-4</v>
      </c>
      <c r="J239" s="78">
        <v>1E-4</v>
      </c>
      <c r="K239" s="78">
        <v>0</v>
      </c>
      <c r="W239" s="93"/>
    </row>
    <row r="240" spans="2:23">
      <c r="B240" t="s">
        <v>2660</v>
      </c>
      <c r="C240" t="s">
        <v>2661</v>
      </c>
      <c r="D240" t="s">
        <v>106</v>
      </c>
      <c r="E240" s="87">
        <v>44959</v>
      </c>
      <c r="F240" s="77">
        <v>3441760.53</v>
      </c>
      <c r="G240" s="77">
        <v>100</v>
      </c>
      <c r="H240" s="77">
        <v>13247.336279970001</v>
      </c>
      <c r="I240" s="78">
        <v>1E-3</v>
      </c>
      <c r="J240" s="78">
        <v>4.5999999999999999E-3</v>
      </c>
      <c r="K240" s="78">
        <v>8.0000000000000004E-4</v>
      </c>
      <c r="W240" s="93"/>
    </row>
    <row r="241" spans="2:23">
      <c r="B241" t="s">
        <v>2662</v>
      </c>
      <c r="C241" t="s">
        <v>2663</v>
      </c>
      <c r="D241" t="s">
        <v>110</v>
      </c>
      <c r="E241" s="87">
        <v>44440</v>
      </c>
      <c r="F241" s="77">
        <v>7403388</v>
      </c>
      <c r="G241" s="77">
        <v>117.59040000000016</v>
      </c>
      <c r="H241" s="77">
        <v>35323.270480866297</v>
      </c>
      <c r="I241" s="78">
        <v>1.23E-2</v>
      </c>
      <c r="J241" s="78">
        <v>1.23E-2</v>
      </c>
      <c r="K241" s="78">
        <v>2.2000000000000001E-3</v>
      </c>
      <c r="W241" s="93"/>
    </row>
    <row r="242" spans="2:23">
      <c r="B242" t="s">
        <v>2664</v>
      </c>
      <c r="C242" t="s">
        <v>2665</v>
      </c>
      <c r="D242" t="s">
        <v>106</v>
      </c>
      <c r="E242" s="87">
        <v>44896</v>
      </c>
      <c r="F242" s="77">
        <v>10.09</v>
      </c>
      <c r="G242" s="77">
        <v>140167.92249999999</v>
      </c>
      <c r="H242" s="77">
        <v>54.436189070582202</v>
      </c>
      <c r="I242" s="78">
        <v>0</v>
      </c>
      <c r="J242" s="78">
        <v>0</v>
      </c>
      <c r="K242" s="78">
        <v>0</v>
      </c>
      <c r="W242" s="93"/>
    </row>
    <row r="243" spans="2:23">
      <c r="B243" t="s">
        <v>2666</v>
      </c>
      <c r="C243" t="s">
        <v>2667</v>
      </c>
      <c r="D243" t="s">
        <v>113</v>
      </c>
      <c r="E243" s="87">
        <v>45146</v>
      </c>
      <c r="F243" s="77">
        <v>1017221.03</v>
      </c>
      <c r="G243" s="77">
        <v>100.00002813650188</v>
      </c>
      <c r="H243" s="77">
        <v>4781.24535258381</v>
      </c>
      <c r="I243" s="78">
        <v>4.1000000000000003E-3</v>
      </c>
      <c r="J243" s="78">
        <v>1.6999999999999999E-3</v>
      </c>
      <c r="K243" s="78">
        <v>2.9999999999999997E-4</v>
      </c>
      <c r="W243" s="93"/>
    </row>
    <row r="244" spans="2:23">
      <c r="B244" t="s">
        <v>2668</v>
      </c>
      <c r="C244" t="s">
        <v>2669</v>
      </c>
      <c r="D244" t="s">
        <v>110</v>
      </c>
      <c r="E244" s="87">
        <v>42928</v>
      </c>
      <c r="F244" s="77">
        <v>4454154.09</v>
      </c>
      <c r="G244" s="77">
        <v>56.848599999999969</v>
      </c>
      <c r="H244" s="77">
        <v>10274.094111946401</v>
      </c>
      <c r="I244" s="78">
        <v>4.9500000000000002E-2</v>
      </c>
      <c r="J244" s="78">
        <v>3.5999999999999999E-3</v>
      </c>
      <c r="K244" s="78">
        <v>5.9999999999999995E-4</v>
      </c>
      <c r="W244" s="93"/>
    </row>
    <row r="245" spans="2:23">
      <c r="B245" t="s">
        <v>2670</v>
      </c>
      <c r="C245" t="s">
        <v>2671</v>
      </c>
      <c r="D245" t="s">
        <v>106</v>
      </c>
      <c r="E245" s="87">
        <v>44967</v>
      </c>
      <c r="F245" s="77">
        <v>5956272.5999999996</v>
      </c>
      <c r="G245" s="77">
        <v>103.56600000000007</v>
      </c>
      <c r="H245" s="77">
        <v>23743.223458245699</v>
      </c>
      <c r="I245" s="78">
        <v>2.3800000000000002E-2</v>
      </c>
      <c r="J245" s="78">
        <v>8.3000000000000001E-3</v>
      </c>
      <c r="K245" s="78">
        <v>1.5E-3</v>
      </c>
      <c r="W245" s="93"/>
    </row>
    <row r="246" spans="2:23">
      <c r="B246" t="s">
        <v>2672</v>
      </c>
      <c r="C246" t="s">
        <v>2673</v>
      </c>
      <c r="D246" t="s">
        <v>106</v>
      </c>
      <c r="E246" s="87">
        <v>43810</v>
      </c>
      <c r="F246" s="77">
        <v>3588734</v>
      </c>
      <c r="G246" s="77">
        <v>111.42209999999977</v>
      </c>
      <c r="H246" s="77">
        <v>15390.7760841377</v>
      </c>
      <c r="I246" s="78">
        <v>2.9999999999999997E-4</v>
      </c>
      <c r="J246" s="78">
        <v>5.4000000000000003E-3</v>
      </c>
      <c r="K246" s="78">
        <v>1E-3</v>
      </c>
      <c r="W246" s="93"/>
    </row>
    <row r="247" spans="2:23">
      <c r="B247" t="s">
        <v>2674</v>
      </c>
      <c r="C247" t="s">
        <v>2675</v>
      </c>
      <c r="D247" t="s">
        <v>110</v>
      </c>
      <c r="E247" s="87">
        <v>44545</v>
      </c>
      <c r="F247" s="77">
        <v>5182664.21</v>
      </c>
      <c r="G247" s="77">
        <v>107.03710000000024</v>
      </c>
      <c r="H247" s="77">
        <v>22508.467867192201</v>
      </c>
      <c r="I247" s="78">
        <v>8.9999999999999998E-4</v>
      </c>
      <c r="J247" s="78">
        <v>7.7999999999999996E-3</v>
      </c>
      <c r="K247" s="78">
        <v>1.4E-3</v>
      </c>
      <c r="W247" s="93"/>
    </row>
    <row r="248" spans="2:23">
      <c r="B248" t="s">
        <v>2676</v>
      </c>
      <c r="C248" t="s">
        <v>2677</v>
      </c>
      <c r="D248" t="s">
        <v>102</v>
      </c>
      <c r="E248" s="87">
        <v>43709</v>
      </c>
      <c r="F248" s="77">
        <v>10324646.390000001</v>
      </c>
      <c r="G248" s="77">
        <v>95.077366000000026</v>
      </c>
      <c r="H248" s="77">
        <v>9816.4018364260901</v>
      </c>
      <c r="I248" s="78">
        <v>4.6899999999999997E-2</v>
      </c>
      <c r="J248" s="78">
        <v>3.3999999999999998E-3</v>
      </c>
      <c r="K248" s="78">
        <v>5.9999999999999995E-4</v>
      </c>
      <c r="W248" s="93"/>
    </row>
    <row r="249" spans="2:23">
      <c r="B249" t="s">
        <v>2678</v>
      </c>
      <c r="C249" t="s">
        <v>2679</v>
      </c>
      <c r="D249" t="s">
        <v>106</v>
      </c>
      <c r="E249" s="87">
        <v>44377</v>
      </c>
      <c r="F249" s="77">
        <v>1525291</v>
      </c>
      <c r="G249" s="77">
        <v>34.741199999999978</v>
      </c>
      <c r="H249" s="77">
        <v>2039.6020236373099</v>
      </c>
      <c r="I249" s="78">
        <v>3.0499999999999999E-2</v>
      </c>
      <c r="J249" s="78">
        <v>6.9999999999999999E-4</v>
      </c>
      <c r="K249" s="78">
        <v>1E-4</v>
      </c>
      <c r="W249" s="93"/>
    </row>
    <row r="250" spans="2:23">
      <c r="B250" t="s">
        <v>2680</v>
      </c>
      <c r="C250" t="s">
        <v>2681</v>
      </c>
      <c r="D250" t="s">
        <v>106</v>
      </c>
      <c r="E250" s="87">
        <v>43983</v>
      </c>
      <c r="F250" s="77">
        <v>8401566.0700000003</v>
      </c>
      <c r="G250" s="77">
        <v>98.566799999999873</v>
      </c>
      <c r="H250" s="77">
        <v>31874.164921751199</v>
      </c>
      <c r="I250" s="78">
        <v>2.8E-3</v>
      </c>
      <c r="J250" s="78">
        <v>1.11E-2</v>
      </c>
      <c r="K250" s="78">
        <v>2E-3</v>
      </c>
      <c r="W250" s="93"/>
    </row>
    <row r="251" spans="2:23">
      <c r="B251" t="s">
        <v>2682</v>
      </c>
      <c r="C251" t="s">
        <v>2683</v>
      </c>
      <c r="D251" t="s">
        <v>110</v>
      </c>
      <c r="E251" s="87">
        <v>42735</v>
      </c>
      <c r="F251" s="77">
        <v>3578100.27</v>
      </c>
      <c r="G251" s="77">
        <v>24.521900000000034</v>
      </c>
      <c r="H251" s="77">
        <v>3560.1242252177999</v>
      </c>
      <c r="I251" s="78">
        <v>4.4699999999999997E-2</v>
      </c>
      <c r="J251" s="78">
        <v>1.1999999999999999E-3</v>
      </c>
      <c r="K251" s="78">
        <v>2.0000000000000001E-4</v>
      </c>
      <c r="W251" s="93"/>
    </row>
    <row r="252" spans="2:23">
      <c r="B252" t="s">
        <v>2684</v>
      </c>
      <c r="C252" t="s">
        <v>2685</v>
      </c>
      <c r="D252" t="s">
        <v>106</v>
      </c>
      <c r="E252" s="87">
        <v>44539</v>
      </c>
      <c r="F252" s="77">
        <v>869821.98</v>
      </c>
      <c r="G252" s="77">
        <v>98.844399999999908</v>
      </c>
      <c r="H252" s="77">
        <v>3309.25595089941</v>
      </c>
      <c r="I252" s="78">
        <v>1.1999999999999999E-3</v>
      </c>
      <c r="J252" s="78">
        <v>1.1999999999999999E-3</v>
      </c>
      <c r="K252" s="78">
        <v>2.0000000000000001E-4</v>
      </c>
      <c r="W252" s="93"/>
    </row>
    <row r="253" spans="2:23">
      <c r="B253" t="s">
        <v>2686</v>
      </c>
      <c r="C253" t="s">
        <v>2687</v>
      </c>
      <c r="D253" t="s">
        <v>106</v>
      </c>
      <c r="E253" s="87">
        <v>40906</v>
      </c>
      <c r="F253" s="77">
        <v>4826112.1399999997</v>
      </c>
      <c r="G253" s="77">
        <v>1E-4</v>
      </c>
      <c r="H253" s="77">
        <v>1.8575705626859999E-2</v>
      </c>
      <c r="I253" s="78">
        <v>1.12E-2</v>
      </c>
      <c r="J253" s="78">
        <v>0</v>
      </c>
      <c r="K253" s="78">
        <v>0</v>
      </c>
    </row>
    <row r="254" spans="2:23">
      <c r="B254" t="s">
        <v>2688</v>
      </c>
      <c r="C254" t="s">
        <v>2689</v>
      </c>
      <c r="D254" t="s">
        <v>120</v>
      </c>
      <c r="E254" s="87">
        <v>45020</v>
      </c>
      <c r="F254" s="77">
        <v>6652417.7199999997</v>
      </c>
      <c r="G254" s="77">
        <v>100.50279999999999</v>
      </c>
      <c r="H254" s="77">
        <v>16801.346251659099</v>
      </c>
      <c r="I254" s="78">
        <v>1.0200000000000001E-2</v>
      </c>
      <c r="J254" s="78">
        <v>5.7999999999999996E-3</v>
      </c>
      <c r="K254" s="78">
        <v>1.1000000000000001E-3</v>
      </c>
      <c r="W254" s="93"/>
    </row>
    <row r="255" spans="2:23">
      <c r="B255" t="s">
        <v>2690</v>
      </c>
      <c r="C255" t="s">
        <v>2691</v>
      </c>
      <c r="D255" t="s">
        <v>106</v>
      </c>
      <c r="E255" s="87">
        <v>44217</v>
      </c>
      <c r="F255" s="77">
        <v>4069181.05</v>
      </c>
      <c r="G255" s="77">
        <v>95.413300000000334</v>
      </c>
      <c r="H255" s="77">
        <v>14943.896162778899</v>
      </c>
      <c r="I255" s="78">
        <v>8.0999999999999996E-3</v>
      </c>
      <c r="J255" s="78">
        <v>5.1999999999999998E-3</v>
      </c>
      <c r="K255" s="78">
        <v>8.9999999999999998E-4</v>
      </c>
      <c r="W255" s="93"/>
    </row>
    <row r="256" spans="2:23">
      <c r="B256" t="s">
        <v>2692</v>
      </c>
      <c r="C256" t="s">
        <v>2693</v>
      </c>
      <c r="D256" t="s">
        <v>106</v>
      </c>
      <c r="E256" s="87">
        <v>44531</v>
      </c>
      <c r="F256" s="77">
        <v>6017766.0199999996</v>
      </c>
      <c r="G256" s="77">
        <v>74.639300000000219</v>
      </c>
      <c r="H256" s="77">
        <v>17288.2393484856</v>
      </c>
      <c r="I256" s="78">
        <v>1.6999999999999999E-3</v>
      </c>
      <c r="J256" s="78">
        <v>6.0000000000000001E-3</v>
      </c>
      <c r="K256" s="78">
        <v>1.1000000000000001E-3</v>
      </c>
      <c r="W256" s="93"/>
    </row>
    <row r="257" spans="2:23">
      <c r="B257" t="s">
        <v>2694</v>
      </c>
      <c r="C257" t="s">
        <v>2695</v>
      </c>
      <c r="D257" t="s">
        <v>106</v>
      </c>
      <c r="E257" s="87">
        <v>44561</v>
      </c>
      <c r="F257" s="77">
        <v>292368.74</v>
      </c>
      <c r="G257" s="77">
        <v>67.068899999999985</v>
      </c>
      <c r="H257" s="77">
        <v>754.74462827029902</v>
      </c>
      <c r="I257" s="78">
        <v>1E-3</v>
      </c>
      <c r="J257" s="78">
        <v>2.9999999999999997E-4</v>
      </c>
      <c r="K257" s="78">
        <v>0</v>
      </c>
      <c r="W257" s="93"/>
    </row>
    <row r="258" spans="2:23">
      <c r="B258" t="s">
        <v>2696</v>
      </c>
      <c r="C258" t="s">
        <v>2697</v>
      </c>
      <c r="D258" t="s">
        <v>110</v>
      </c>
      <c r="E258" s="87">
        <v>44743</v>
      </c>
      <c r="F258" s="77">
        <v>1097394.83</v>
      </c>
      <c r="G258" s="77">
        <v>100</v>
      </c>
      <c r="H258" s="77">
        <v>4452.6795227250004</v>
      </c>
      <c r="I258" s="78">
        <v>2.9999999999999997E-4</v>
      </c>
      <c r="J258" s="78">
        <v>1.6000000000000001E-3</v>
      </c>
      <c r="K258" s="78">
        <v>2.9999999999999997E-4</v>
      </c>
      <c r="W258" s="93"/>
    </row>
    <row r="259" spans="2:23">
      <c r="B259" t="s">
        <v>2698</v>
      </c>
      <c r="C259" t="s">
        <v>2699</v>
      </c>
      <c r="D259" t="s">
        <v>110</v>
      </c>
      <c r="E259" s="87">
        <v>44743</v>
      </c>
      <c r="F259" s="77">
        <v>1521583.73</v>
      </c>
      <c r="G259" s="77">
        <v>101.24249999999996</v>
      </c>
      <c r="H259" s="77">
        <v>6250.5357723321004</v>
      </c>
      <c r="I259" s="78">
        <v>8.0000000000000002E-3</v>
      </c>
      <c r="J259" s="78">
        <v>2.2000000000000001E-3</v>
      </c>
      <c r="K259" s="78">
        <v>4.0000000000000002E-4</v>
      </c>
      <c r="W259" s="93"/>
    </row>
    <row r="260" spans="2:23">
      <c r="B260" t="s">
        <v>2700</v>
      </c>
      <c r="C260" t="s">
        <v>2701</v>
      </c>
      <c r="D260" t="s">
        <v>106</v>
      </c>
      <c r="E260" s="87">
        <v>45166</v>
      </c>
      <c r="F260" s="77">
        <v>502070.71</v>
      </c>
      <c r="G260" s="77">
        <v>101</v>
      </c>
      <c r="H260" s="77">
        <v>1951.7948644179</v>
      </c>
      <c r="I260" s="78">
        <v>0.1004</v>
      </c>
      <c r="J260" s="78">
        <v>6.9999999999999999E-4</v>
      </c>
      <c r="K260" s="78">
        <v>1E-4</v>
      </c>
      <c r="W260" s="93"/>
    </row>
    <row r="261" spans="2:23">
      <c r="B261" t="s">
        <v>2702</v>
      </c>
      <c r="C261" t="s">
        <v>2703</v>
      </c>
      <c r="D261" t="s">
        <v>110</v>
      </c>
      <c r="E261" s="87">
        <v>44608</v>
      </c>
      <c r="F261" s="77">
        <v>3040982.04</v>
      </c>
      <c r="G261" s="77">
        <v>94.383999999999745</v>
      </c>
      <c r="H261" s="77">
        <v>11645.838482630799</v>
      </c>
      <c r="I261" s="78">
        <v>5.0000000000000001E-4</v>
      </c>
      <c r="J261" s="78">
        <v>4.1000000000000003E-3</v>
      </c>
      <c r="K261" s="78">
        <v>6.9999999999999999E-4</v>
      </c>
      <c r="W261" s="93"/>
    </row>
    <row r="262" spans="2:23">
      <c r="B262" t="s">
        <v>236</v>
      </c>
      <c r="C262" s="16"/>
    </row>
    <row r="263" spans="2:23">
      <c r="B263" t="s">
        <v>324</v>
      </c>
      <c r="C263" s="16"/>
    </row>
    <row r="264" spans="2:23">
      <c r="B264" t="s">
        <v>325</v>
      </c>
      <c r="C264" s="16"/>
    </row>
    <row r="265" spans="2:23">
      <c r="B265" t="s">
        <v>326</v>
      </c>
      <c r="C265" s="16"/>
    </row>
    <row r="266" spans="2:23">
      <c r="C266" s="16"/>
    </row>
    <row r="267" spans="2:23">
      <c r="C267" s="16"/>
    </row>
    <row r="268" spans="2:23">
      <c r="C268" s="16"/>
    </row>
    <row r="269" spans="2:23">
      <c r="C269" s="16"/>
    </row>
    <row r="270" spans="2:23">
      <c r="C270" s="16"/>
    </row>
    <row r="271" spans="2:23">
      <c r="C271" s="16"/>
    </row>
    <row r="272" spans="2:2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2789</v>
      </c>
    </row>
    <row r="3" spans="2:59" s="1" customFormat="1">
      <c r="B3" s="2" t="s">
        <v>2</v>
      </c>
      <c r="C3" s="26" t="s">
        <v>2790</v>
      </c>
    </row>
    <row r="4" spans="2:59" s="1" customFormat="1">
      <c r="B4" s="2" t="s">
        <v>3</v>
      </c>
      <c r="C4" s="83" t="s">
        <v>196</v>
      </c>
    </row>
    <row r="6" spans="2:5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9" ht="26.25" customHeight="1">
      <c r="B7" s="114" t="s">
        <v>141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112362.44</v>
      </c>
      <c r="H11" s="7"/>
      <c r="I11" s="75">
        <v>10.1673271051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2704</v>
      </c>
      <c r="C12" s="16"/>
      <c r="D12" s="16"/>
      <c r="G12" s="81">
        <v>96954.52</v>
      </c>
      <c r="I12" s="81">
        <v>0.29303060578000001</v>
      </c>
      <c r="K12" s="80">
        <v>2.8799999999999999E-2</v>
      </c>
      <c r="L12" s="80">
        <v>0</v>
      </c>
    </row>
    <row r="13" spans="2:59">
      <c r="B13" t="s">
        <v>2705</v>
      </c>
      <c r="C13" t="s">
        <v>2706</v>
      </c>
      <c r="D13" t="s">
        <v>647</v>
      </c>
      <c r="E13" t="s">
        <v>102</v>
      </c>
      <c r="F13" s="87">
        <v>44607</v>
      </c>
      <c r="G13" s="77">
        <v>79935.91</v>
      </c>
      <c r="H13" s="77">
        <v>0.3649</v>
      </c>
      <c r="I13" s="77">
        <v>0.29168613559000001</v>
      </c>
      <c r="J13" s="78">
        <v>5.0000000000000001E-4</v>
      </c>
      <c r="K13" s="78">
        <v>2.87E-2</v>
      </c>
      <c r="L13" s="78">
        <v>0</v>
      </c>
    </row>
    <row r="14" spans="2:59">
      <c r="B14" t="s">
        <v>2707</v>
      </c>
      <c r="C14" t="s">
        <v>2708</v>
      </c>
      <c r="D14" t="s">
        <v>125</v>
      </c>
      <c r="E14" t="s">
        <v>102</v>
      </c>
      <c r="F14" s="87">
        <v>44537</v>
      </c>
      <c r="G14" s="77">
        <v>17018.61</v>
      </c>
      <c r="H14" s="77">
        <v>7.9000000000000008E-3</v>
      </c>
      <c r="I14" s="77">
        <v>1.3444701900000001E-3</v>
      </c>
      <c r="J14" s="78">
        <v>2.5999999999999999E-3</v>
      </c>
      <c r="K14" s="78">
        <v>1E-4</v>
      </c>
      <c r="L14" s="78">
        <v>0</v>
      </c>
      <c r="W14" s="93"/>
    </row>
    <row r="15" spans="2:59">
      <c r="B15" s="79" t="s">
        <v>1984</v>
      </c>
      <c r="C15" s="16"/>
      <c r="D15" s="16"/>
      <c r="G15" s="81">
        <v>15407.92</v>
      </c>
      <c r="I15" s="81">
        <v>9.8742964993199998</v>
      </c>
      <c r="K15" s="80">
        <v>0.97119999999999995</v>
      </c>
      <c r="L15" s="80">
        <v>0</v>
      </c>
    </row>
    <row r="16" spans="2:59">
      <c r="B16" t="s">
        <v>2709</v>
      </c>
      <c r="C16" t="s">
        <v>2710</v>
      </c>
      <c r="D16" t="s">
        <v>1465</v>
      </c>
      <c r="E16" t="s">
        <v>106</v>
      </c>
      <c r="F16" s="87">
        <v>44742</v>
      </c>
      <c r="G16" s="77">
        <v>15407.92</v>
      </c>
      <c r="H16" s="77">
        <v>16.649999999999999</v>
      </c>
      <c r="I16" s="77">
        <v>9.8742964993199998</v>
      </c>
      <c r="J16" s="78">
        <v>1.9E-3</v>
      </c>
      <c r="K16" s="78">
        <v>0.97119999999999995</v>
      </c>
      <c r="L16" s="78">
        <v>0</v>
      </c>
      <c r="W16" s="93"/>
    </row>
    <row r="17" spans="2:4">
      <c r="B17" t="s">
        <v>236</v>
      </c>
      <c r="C17" s="16"/>
      <c r="D17" s="16"/>
    </row>
    <row r="18" spans="2:4">
      <c r="B18" t="s">
        <v>324</v>
      </c>
      <c r="C18" s="16"/>
      <c r="D18" s="16"/>
    </row>
    <row r="19" spans="2:4">
      <c r="B19" t="s">
        <v>325</v>
      </c>
      <c r="C19" s="16"/>
      <c r="D19" s="16"/>
    </row>
    <row r="20" spans="2:4">
      <c r="B20" t="s">
        <v>326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36" sqref="B36:B3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2789</v>
      </c>
    </row>
    <row r="3" spans="2:52" s="1" customFormat="1">
      <c r="B3" s="2" t="s">
        <v>2</v>
      </c>
      <c r="C3" s="26" t="s">
        <v>2790</v>
      </c>
    </row>
    <row r="4" spans="2:52" s="1" customFormat="1">
      <c r="B4" s="2" t="s">
        <v>3</v>
      </c>
      <c r="C4" s="83" t="s">
        <v>196</v>
      </c>
    </row>
    <row r="6" spans="2:5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2" ht="26.25" customHeight="1">
      <c r="B7" s="114" t="s">
        <v>142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12580942</v>
      </c>
      <c r="H11" s="7"/>
      <c r="I11" s="75">
        <v>-170.59757352</v>
      </c>
      <c r="J11" s="7"/>
      <c r="K11" s="76">
        <v>1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12580942</v>
      </c>
      <c r="I12" s="81">
        <v>-170.59757352</v>
      </c>
      <c r="K12" s="80">
        <v>1</v>
      </c>
      <c r="L12" s="80">
        <v>0</v>
      </c>
    </row>
    <row r="13" spans="2:52">
      <c r="B13" s="79" t="s">
        <v>1989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1998</v>
      </c>
      <c r="C15" s="16"/>
      <c r="D15" s="16"/>
      <c r="G15" s="81">
        <v>12580942</v>
      </c>
      <c r="I15" s="81">
        <v>-170.59757352</v>
      </c>
      <c r="K15" s="80">
        <v>1</v>
      </c>
      <c r="L15" s="80">
        <v>0</v>
      </c>
    </row>
    <row r="16" spans="2:52">
      <c r="B16" t="s">
        <v>2711</v>
      </c>
      <c r="C16" t="s">
        <v>2712</v>
      </c>
      <c r="D16" t="s">
        <v>3032</v>
      </c>
      <c r="E16" t="s">
        <v>106</v>
      </c>
      <c r="F16" s="87">
        <v>45181</v>
      </c>
      <c r="G16" s="77">
        <v>12580942</v>
      </c>
      <c r="H16" s="77">
        <v>0.62319999999999998</v>
      </c>
      <c r="I16" s="77">
        <v>256.65121679999999</v>
      </c>
      <c r="J16" s="78">
        <v>0</v>
      </c>
      <c r="K16" s="78">
        <v>-1.5044</v>
      </c>
      <c r="L16" s="78">
        <v>0</v>
      </c>
    </row>
    <row r="17" spans="2:12">
      <c r="B17" t="s">
        <v>2713</v>
      </c>
      <c r="C17" t="s">
        <v>2714</v>
      </c>
      <c r="D17" t="s">
        <v>3032</v>
      </c>
      <c r="E17" t="s">
        <v>106</v>
      </c>
      <c r="F17" s="87">
        <v>45140</v>
      </c>
      <c r="G17" s="77">
        <v>-3774282.6</v>
      </c>
      <c r="H17" s="77">
        <v>2.6110000000000002</v>
      </c>
      <c r="I17" s="77">
        <v>-441.96849245999999</v>
      </c>
      <c r="J17" s="78">
        <v>0</v>
      </c>
      <c r="K17" s="78">
        <v>2.5907</v>
      </c>
      <c r="L17" s="78">
        <v>0</v>
      </c>
    </row>
    <row r="18" spans="2:12">
      <c r="B18" t="s">
        <v>2713</v>
      </c>
      <c r="C18" t="s">
        <v>2715</v>
      </c>
      <c r="D18" t="s">
        <v>3032</v>
      </c>
      <c r="E18" t="s">
        <v>106</v>
      </c>
      <c r="F18" s="87">
        <v>45140</v>
      </c>
      <c r="G18" s="77">
        <v>3774282.6</v>
      </c>
      <c r="H18" s="77">
        <v>7.4800000000000005E-2</v>
      </c>
      <c r="I18" s="77">
        <v>14.719702140000001</v>
      </c>
      <c r="J18" s="78">
        <v>0</v>
      </c>
      <c r="K18" s="78">
        <v>-8.6300000000000002E-2</v>
      </c>
      <c r="L18" s="78">
        <v>0</v>
      </c>
    </row>
    <row r="19" spans="2:12">
      <c r="B19" s="79" t="s">
        <v>2716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1999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917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211</v>
      </c>
      <c r="C24" t="s">
        <v>211</v>
      </c>
      <c r="D24" t="s">
        <v>211</v>
      </c>
      <c r="E24" t="s">
        <v>211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234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1989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2006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1999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2007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917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t="s">
        <v>211</v>
      </c>
      <c r="E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236</v>
      </c>
      <c r="C36" s="16"/>
      <c r="D36" s="16"/>
    </row>
    <row r="37" spans="2:12">
      <c r="B37" t="s">
        <v>324</v>
      </c>
      <c r="C37" s="16"/>
      <c r="D37" s="16"/>
    </row>
    <row r="38" spans="2:12">
      <c r="B38" t="s">
        <v>325</v>
      </c>
      <c r="C38" s="16"/>
      <c r="D38" s="16"/>
    </row>
    <row r="39" spans="2:12">
      <c r="B39" t="s">
        <v>326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3"/>
  <sheetViews>
    <sheetView rightToLeft="1" topLeftCell="A13" workbookViewId="0">
      <selection activeCell="D24" sqref="D24:D4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2789</v>
      </c>
    </row>
    <row r="3" spans="2:13" s="1" customFormat="1">
      <c r="B3" s="2" t="s">
        <v>2</v>
      </c>
      <c r="C3" s="26" t="s">
        <v>2790</v>
      </c>
    </row>
    <row r="4" spans="2:13" s="1" customFormat="1">
      <c r="B4" s="2" t="s">
        <v>3</v>
      </c>
      <c r="C4" s="83" t="s">
        <v>196</v>
      </c>
    </row>
    <row r="5" spans="2:13">
      <c r="B5" s="2"/>
    </row>
    <row r="7" spans="2:13" ht="26.25" customHeight="1">
      <c r="B7" s="104" t="s">
        <v>47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J12+J61</f>
        <v>1954370.2913966489</v>
      </c>
      <c r="K11" s="76">
        <f>J11/$J$11</f>
        <v>1</v>
      </c>
      <c r="L11" s="76">
        <f>J11/'סכום נכסי הקרן'!$C$42</f>
        <v>0.12255928348448636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J13+J19+J51+J53+J55+J57+J59</f>
        <v>1868183.0155266488</v>
      </c>
      <c r="K12" s="80">
        <f t="shared" ref="K12:K67" si="0">J12/$J$11</f>
        <v>0.95590023228995769</v>
      </c>
      <c r="L12" s="80">
        <f>J12/'סכום נכסי הקרן'!$C$42</f>
        <v>0.11715444755211127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SUM(J14:J18)</f>
        <v>1284642.1266199998</v>
      </c>
      <c r="K13" s="80">
        <f t="shared" si="0"/>
        <v>0.65731767018519183</v>
      </c>
      <c r="L13" s="80">
        <f>J13/'סכום נכסי הקרן'!$C$42</f>
        <v>8.0560382679589038E-2</v>
      </c>
    </row>
    <row r="14" spans="2:13">
      <c r="B14" s="89" t="s">
        <v>3001</v>
      </c>
      <c r="C14" t="s">
        <v>206</v>
      </c>
      <c r="D14" s="92">
        <v>11</v>
      </c>
      <c r="E14" t="s">
        <v>207</v>
      </c>
      <c r="F14" s="83" t="s">
        <v>208</v>
      </c>
      <c r="G14" t="s">
        <v>102</v>
      </c>
      <c r="H14" s="78">
        <v>4.3799999999999999E-2</v>
      </c>
      <c r="I14" s="78">
        <v>4.3799999999999999E-2</v>
      </c>
      <c r="J14" s="77">
        <f>227.61629+197211.04205</f>
        <v>197438.65833999999</v>
      </c>
      <c r="K14" s="78">
        <f t="shared" si="0"/>
        <v>0.10102418114374052</v>
      </c>
      <c r="L14" s="78">
        <f>J14/'סכום נכסי הקרן'!$C$42</f>
        <v>1.2381451255583795E-2</v>
      </c>
    </row>
    <row r="15" spans="2:13">
      <c r="B15" s="89" t="s">
        <v>3004</v>
      </c>
      <c r="C15" t="s">
        <v>209</v>
      </c>
      <c r="D15" s="92">
        <v>12</v>
      </c>
      <c r="E15" t="s">
        <v>207</v>
      </c>
      <c r="F15" s="83" t="s">
        <v>208</v>
      </c>
      <c r="G15" t="s">
        <v>102</v>
      </c>
      <c r="H15" s="78">
        <v>4.3700000000000003E-2</v>
      </c>
      <c r="I15" s="78">
        <v>4.3700000000000003E-2</v>
      </c>
      <c r="J15" s="77">
        <f>41790.70378+86009.54038</f>
        <v>127800.24416</v>
      </c>
      <c r="K15" s="78">
        <f t="shared" si="0"/>
        <v>6.5392031757027111E-2</v>
      </c>
      <c r="L15" s="78">
        <f>J15/'סכום נכסי הקרן'!$C$42</f>
        <v>8.0144005577360202E-3</v>
      </c>
    </row>
    <row r="16" spans="2:13">
      <c r="B16" s="89" t="s">
        <v>3006</v>
      </c>
      <c r="C16" s="89" t="s">
        <v>3031</v>
      </c>
      <c r="D16" s="92">
        <v>10</v>
      </c>
      <c r="E16" t="s">
        <v>207</v>
      </c>
      <c r="F16" s="83" t="s">
        <v>208</v>
      </c>
      <c r="G16" t="s">
        <v>102</v>
      </c>
      <c r="H16" s="78">
        <v>4.3900000000000002E-2</v>
      </c>
      <c r="I16" s="78">
        <v>4.3900000000000002E-2</v>
      </c>
      <c r="J16" s="77">
        <f>740275.81196+185390.85107+(4880686.12+28678.24)/1000+(511.27+69166.47+131966.71)/1000</f>
        <v>930777.67183999997</v>
      </c>
      <c r="K16" s="78">
        <f t="shared" si="0"/>
        <v>0.47625451325032148</v>
      </c>
      <c r="L16" s="78">
        <f>J16/'סכום נכסי הקרן'!$C$42</f>
        <v>5.8369411900212213E-2</v>
      </c>
    </row>
    <row r="17" spans="2:12">
      <c r="B17" s="89" t="s">
        <v>3017</v>
      </c>
      <c r="C17" s="89" t="s">
        <v>3030</v>
      </c>
      <c r="D17">
        <v>20</v>
      </c>
      <c r="E17" t="s">
        <v>207</v>
      </c>
      <c r="F17" s="83" t="s">
        <v>3002</v>
      </c>
      <c r="G17" t="s">
        <v>102</v>
      </c>
      <c r="H17" s="78">
        <v>4.2700000000000002E-2</v>
      </c>
      <c r="I17" s="78">
        <v>4.2700000000000002E-2</v>
      </c>
      <c r="J17" s="77">
        <v>28555.382150000001</v>
      </c>
      <c r="K17" s="78">
        <f t="shared" si="0"/>
        <v>1.4611039819682026E-2</v>
      </c>
      <c r="L17" s="78">
        <f>J17/'סכום נכסי הקרן'!$C$42</f>
        <v>1.7907185712635278E-3</v>
      </c>
    </row>
    <row r="18" spans="2:12">
      <c r="B18" s="89" t="s">
        <v>3029</v>
      </c>
      <c r="C18" t="s">
        <v>210</v>
      </c>
      <c r="D18" s="92">
        <v>26</v>
      </c>
      <c r="E18" t="s">
        <v>207</v>
      </c>
      <c r="F18" s="83" t="s">
        <v>208</v>
      </c>
      <c r="G18" t="s">
        <v>102</v>
      </c>
      <c r="H18" s="78">
        <v>0</v>
      </c>
      <c r="I18" s="78">
        <v>0</v>
      </c>
      <c r="J18" s="77">
        <v>70.17013</v>
      </c>
      <c r="K18" s="78">
        <f t="shared" si="0"/>
        <v>3.5904214420827292E-5</v>
      </c>
      <c r="L18" s="78">
        <f>J18/'סכום נכסי הקרן'!$C$42</f>
        <v>4.4003947934899555E-6</v>
      </c>
    </row>
    <row r="19" spans="2:12">
      <c r="B19" s="79" t="s">
        <v>213</v>
      </c>
      <c r="D19" s="16"/>
      <c r="I19" s="80">
        <v>0</v>
      </c>
      <c r="J19" s="81">
        <f>SUM(J20:J50)</f>
        <v>583540.88890664908</v>
      </c>
      <c r="K19" s="80">
        <f t="shared" si="0"/>
        <v>0.29858256210476575</v>
      </c>
      <c r="L19" s="80">
        <f>J19/'סכום נכסי הקרן'!$C$42</f>
        <v>3.6594064872522238E-2</v>
      </c>
    </row>
    <row r="20" spans="2:12">
      <c r="B20" s="89" t="s">
        <v>3001</v>
      </c>
      <c r="C20" s="89" t="s">
        <v>222</v>
      </c>
      <c r="D20">
        <v>11</v>
      </c>
      <c r="E20" t="s">
        <v>207</v>
      </c>
      <c r="F20" s="83" t="s">
        <v>3002</v>
      </c>
      <c r="G20" t="s">
        <v>110</v>
      </c>
      <c r="H20" s="90">
        <v>0</v>
      </c>
      <c r="I20" s="90">
        <v>0</v>
      </c>
      <c r="J20" s="91">
        <f>22.5787+0.00219105</f>
        <v>22.580891050000002</v>
      </c>
      <c r="K20" s="90">
        <f t="shared" si="0"/>
        <v>1.1554049480491771E-5</v>
      </c>
      <c r="L20" s="90">
        <f>J20/'סכום נכסי הקרן'!$C$42</f>
        <v>1.4160560256733733E-6</v>
      </c>
    </row>
    <row r="21" spans="2:12">
      <c r="B21" s="89" t="s">
        <v>3004</v>
      </c>
      <c r="C21" s="89" t="s">
        <v>223</v>
      </c>
      <c r="D21">
        <v>12</v>
      </c>
      <c r="E21" t="s">
        <v>207</v>
      </c>
      <c r="F21" s="83" t="s">
        <v>208</v>
      </c>
      <c r="G21" t="s">
        <v>110</v>
      </c>
      <c r="H21" s="90">
        <v>3.2300000000000002E-2</v>
      </c>
      <c r="I21" s="90">
        <v>3.2300000000000002E-2</v>
      </c>
      <c r="J21" s="91">
        <f>170.13675+10460.02084515</f>
        <v>10630.15759515</v>
      </c>
      <c r="K21" s="90">
        <f t="shared" si="0"/>
        <v>5.4391727309533473E-3</v>
      </c>
      <c r="L21" s="90">
        <f>J21/'סכום נכסי הקרן'!$C$42</f>
        <v>6.6662111265399914E-4</v>
      </c>
    </row>
    <row r="22" spans="2:12">
      <c r="B22" s="89" t="s">
        <v>3006</v>
      </c>
      <c r="C22" s="89" t="s">
        <v>3007</v>
      </c>
      <c r="D22">
        <v>10</v>
      </c>
      <c r="E22" t="s">
        <v>207</v>
      </c>
      <c r="F22" s="83" t="s">
        <v>3002</v>
      </c>
      <c r="G22" t="s">
        <v>110</v>
      </c>
      <c r="H22" s="90">
        <v>3.3300000000000003E-2</v>
      </c>
      <c r="I22" s="90">
        <v>3.3300000000000003E-2</v>
      </c>
      <c r="J22" s="91">
        <f>20959.39175+6291.696846375</f>
        <v>27251.088596374997</v>
      </c>
      <c r="K22" s="90">
        <f t="shared" si="0"/>
        <v>1.3943667029905878E-2</v>
      </c>
      <c r="L22" s="90">
        <f>J22/'סכום נכסי הקרן'!$C$42</f>
        <v>1.7089258403315203E-3</v>
      </c>
    </row>
    <row r="23" spans="2:12">
      <c r="B23" s="89" t="s">
        <v>3017</v>
      </c>
      <c r="C23" s="89" t="s">
        <v>3018</v>
      </c>
      <c r="D23">
        <v>20</v>
      </c>
      <c r="E23" t="s">
        <v>207</v>
      </c>
      <c r="F23" s="83" t="s">
        <v>3002</v>
      </c>
      <c r="G23" t="s">
        <v>110</v>
      </c>
      <c r="H23" s="90">
        <v>3.1800000000000002E-2</v>
      </c>
      <c r="I23" s="90">
        <v>3.1800000000000002E-2</v>
      </c>
      <c r="J23" s="91">
        <v>55.393630000000002</v>
      </c>
      <c r="K23" s="90">
        <f t="shared" si="0"/>
        <v>2.8343467071643897E-5</v>
      </c>
      <c r="L23" s="90">
        <f>J23/'סכום נכסי הקרן'!$C$42</f>
        <v>3.4737550157668084E-6</v>
      </c>
    </row>
    <row r="24" spans="2:12">
      <c r="B24" s="89" t="s">
        <v>3029</v>
      </c>
      <c r="C24" t="s">
        <v>224</v>
      </c>
      <c r="D24" s="92">
        <v>26</v>
      </c>
      <c r="E24" t="s">
        <v>207</v>
      </c>
      <c r="F24" s="83" t="s">
        <v>208</v>
      </c>
      <c r="G24" t="s">
        <v>110</v>
      </c>
      <c r="H24" s="78">
        <v>0</v>
      </c>
      <c r="I24" s="78">
        <v>0</v>
      </c>
      <c r="J24" s="77">
        <v>1.0198932000000001</v>
      </c>
      <c r="K24" s="78">
        <f t="shared" si="0"/>
        <v>5.2185259082666223E-7</v>
      </c>
      <c r="L24" s="78">
        <f>J24/'סכום נכסי הקרן'!$C$42</f>
        <v>6.3957879616238565E-8</v>
      </c>
    </row>
    <row r="25" spans="2:12">
      <c r="B25" s="89" t="s">
        <v>3001</v>
      </c>
      <c r="C25" s="89" t="s">
        <v>3003</v>
      </c>
      <c r="D25">
        <v>11</v>
      </c>
      <c r="E25" t="s">
        <v>207</v>
      </c>
      <c r="F25" s="83" t="s">
        <v>3002</v>
      </c>
      <c r="G25" t="s">
        <v>120</v>
      </c>
      <c r="H25" s="90">
        <v>0</v>
      </c>
      <c r="I25" s="90">
        <v>0</v>
      </c>
      <c r="J25" s="91">
        <v>4.1399999999999996E-3</v>
      </c>
      <c r="K25" s="90">
        <f t="shared" si="0"/>
        <v>2.1183293760781826E-9</v>
      </c>
      <c r="L25" s="90">
        <f>J25/'סכום נכסי הקרן'!$C$42</f>
        <v>2.5962093051628109E-10</v>
      </c>
    </row>
    <row r="26" spans="2:12">
      <c r="B26" s="89" t="s">
        <v>3004</v>
      </c>
      <c r="C26" t="s">
        <v>215</v>
      </c>
      <c r="D26" s="92">
        <v>12</v>
      </c>
      <c r="E26" t="s">
        <v>207</v>
      </c>
      <c r="F26" s="83" t="s">
        <v>208</v>
      </c>
      <c r="G26" t="s">
        <v>120</v>
      </c>
      <c r="H26" s="78">
        <v>0</v>
      </c>
      <c r="I26" s="78">
        <v>0</v>
      </c>
      <c r="J26" s="77">
        <v>206.332492806</v>
      </c>
      <c r="K26" s="78">
        <f t="shared" si="0"/>
        <v>1.0557492288656768E-4</v>
      </c>
      <c r="L26" s="78">
        <f>J26/'סכום נכסי הקרן'!$C$42</f>
        <v>1.2939186902907635E-5</v>
      </c>
    </row>
    <row r="27" spans="2:12">
      <c r="B27" s="89" t="s">
        <v>3006</v>
      </c>
      <c r="C27" s="89" t="s">
        <v>3008</v>
      </c>
      <c r="D27">
        <v>10</v>
      </c>
      <c r="E27" t="s">
        <v>207</v>
      </c>
      <c r="F27" s="83" t="s">
        <v>3002</v>
      </c>
      <c r="G27" t="s">
        <v>120</v>
      </c>
      <c r="H27" s="90">
        <v>0</v>
      </c>
      <c r="I27" s="90">
        <v>0</v>
      </c>
      <c r="J27" s="91">
        <f>9.63823+12.600181704</f>
        <v>22.238411704000001</v>
      </c>
      <c r="K27" s="90">
        <f t="shared" si="0"/>
        <v>1.1378811785000986E-5</v>
      </c>
      <c r="L27" s="90">
        <f>J27/'סכום נכסי הקרן'!$C$42</f>
        <v>1.39457901927455E-6</v>
      </c>
    </row>
    <row r="28" spans="2:12">
      <c r="B28" s="89" t="s">
        <v>3017</v>
      </c>
      <c r="C28" s="89" t="s">
        <v>3023</v>
      </c>
      <c r="D28">
        <v>20</v>
      </c>
      <c r="E28" t="s">
        <v>207</v>
      </c>
      <c r="F28" s="83" t="s">
        <v>3002</v>
      </c>
      <c r="G28" t="s">
        <v>120</v>
      </c>
      <c r="H28" s="90">
        <v>0</v>
      </c>
      <c r="I28" s="90">
        <v>0</v>
      </c>
      <c r="J28" s="91">
        <v>0.74979999999999991</v>
      </c>
      <c r="K28" s="90">
        <f t="shared" si="0"/>
        <v>3.8365298700082645E-7</v>
      </c>
      <c r="L28" s="90">
        <f>J28/'סכום נכסי הקרן'!$C$42</f>
        <v>4.7020235193504246E-8</v>
      </c>
    </row>
    <row r="29" spans="2:12">
      <c r="B29" s="89" t="s">
        <v>3001</v>
      </c>
      <c r="C29" s="89" t="s">
        <v>216</v>
      </c>
      <c r="D29">
        <v>11</v>
      </c>
      <c r="E29" t="s">
        <v>207</v>
      </c>
      <c r="F29" s="83" t="s">
        <v>3002</v>
      </c>
      <c r="G29" t="s">
        <v>106</v>
      </c>
      <c r="H29" s="90">
        <v>4.8099999999999997E-2</v>
      </c>
      <c r="I29" s="90">
        <v>4.8099999999999997E-2</v>
      </c>
      <c r="J29" s="91">
        <f>53914.78066+2886.64257441</f>
        <v>56801.423234409995</v>
      </c>
      <c r="K29" s="90">
        <f t="shared" si="0"/>
        <v>2.9063797932488051E-2</v>
      </c>
      <c r="L29" s="90">
        <f>J29/'סכום נכסי הקרן'!$C$42</f>
        <v>3.5620382499436313E-3</v>
      </c>
    </row>
    <row r="30" spans="2:12">
      <c r="B30" s="89" t="s">
        <v>3004</v>
      </c>
      <c r="C30" s="89" t="s">
        <v>217</v>
      </c>
      <c r="D30">
        <v>12</v>
      </c>
      <c r="E30" t="s">
        <v>207</v>
      </c>
      <c r="F30" s="83" t="s">
        <v>208</v>
      </c>
      <c r="G30" t="s">
        <v>106</v>
      </c>
      <c r="H30" s="90">
        <v>4.8099999999999997E-2</v>
      </c>
      <c r="I30" s="90">
        <v>4.8099999999999997E-2</v>
      </c>
      <c r="J30" s="91">
        <f>112726.99506+48246.77956263</f>
        <v>160973.77462263001</v>
      </c>
      <c r="K30" s="90">
        <f t="shared" si="0"/>
        <v>8.2366056898866155E-2</v>
      </c>
      <c r="L30" s="90">
        <f>J30/'סכום נכסי הקרן'!$C$42</f>
        <v>1.009472491696747E-2</v>
      </c>
    </row>
    <row r="31" spans="2:12">
      <c r="B31" s="89" t="s">
        <v>3006</v>
      </c>
      <c r="C31" s="89" t="s">
        <v>3009</v>
      </c>
      <c r="D31">
        <v>10</v>
      </c>
      <c r="E31" t="s">
        <v>207</v>
      </c>
      <c r="F31" s="83" t="s">
        <v>208</v>
      </c>
      <c r="G31" t="s">
        <v>106</v>
      </c>
      <c r="H31" s="90">
        <v>4.7600000000000003E-2</v>
      </c>
      <c r="I31" s="90">
        <v>4.7600000000000003E-2</v>
      </c>
      <c r="J31" s="91">
        <f>123362.12006+35313.34112607</f>
        <v>158675.46118607</v>
      </c>
      <c r="K31" s="90">
        <f t="shared" si="0"/>
        <v>8.1190070215750143E-2</v>
      </c>
      <c r="L31" s="90">
        <f>J31/'סכום נכסי הקרן'!$C$42</f>
        <v>9.9505968316974738E-3</v>
      </c>
    </row>
    <row r="32" spans="2:12">
      <c r="B32" s="89" t="s">
        <v>3017</v>
      </c>
      <c r="C32" s="89" t="s">
        <v>3019</v>
      </c>
      <c r="D32">
        <v>20</v>
      </c>
      <c r="E32" t="s">
        <v>207</v>
      </c>
      <c r="F32" s="83" t="s">
        <v>3002</v>
      </c>
      <c r="G32" t="s">
        <v>106</v>
      </c>
      <c r="H32" s="90">
        <v>4.9099999999999998E-2</v>
      </c>
      <c r="I32" s="90">
        <v>4.9099999999999998E-2</v>
      </c>
      <c r="J32" s="91">
        <v>145579.80184999999</v>
      </c>
      <c r="K32" s="90">
        <f t="shared" si="0"/>
        <v>7.4489364932970051E-2</v>
      </c>
      <c r="L32" s="90">
        <f>J32/'סכום נכסי הקרן'!$C$42</f>
        <v>9.1293631933992321E-3</v>
      </c>
    </row>
    <row r="33" spans="2:12">
      <c r="B33" t="s">
        <v>218</v>
      </c>
      <c r="C33" t="s">
        <v>219</v>
      </c>
      <c r="D33" s="92">
        <v>26</v>
      </c>
      <c r="E33" t="s">
        <v>207</v>
      </c>
      <c r="F33" s="83" t="s">
        <v>208</v>
      </c>
      <c r="G33" t="s">
        <v>106</v>
      </c>
      <c r="H33" s="78">
        <v>0</v>
      </c>
      <c r="I33" s="78">
        <v>0</v>
      </c>
      <c r="J33" s="77">
        <v>19.166095500000001</v>
      </c>
      <c r="K33" s="78">
        <f t="shared" si="0"/>
        <v>9.8067881938091491E-6</v>
      </c>
      <c r="L33" s="78">
        <f>J33/'סכום נכסי הקרן'!$C$42</f>
        <v>1.2019129343173693E-6</v>
      </c>
    </row>
    <row r="34" spans="2:12">
      <c r="B34" s="89" t="s">
        <v>3006</v>
      </c>
      <c r="C34" s="89" t="s">
        <v>3016</v>
      </c>
      <c r="D34">
        <v>10</v>
      </c>
      <c r="E34" t="s">
        <v>207</v>
      </c>
      <c r="F34" s="83" t="s">
        <v>3002</v>
      </c>
      <c r="G34" t="s">
        <v>202</v>
      </c>
      <c r="H34" s="90">
        <v>0</v>
      </c>
      <c r="I34" s="90">
        <v>0</v>
      </c>
      <c r="J34" s="91">
        <v>6.3955174149999996</v>
      </c>
      <c r="K34" s="90">
        <f t="shared" si="0"/>
        <v>3.2724184578294936E-6</v>
      </c>
      <c r="L34" s="90">
        <f>J34/'סכום נכסי הקרן'!$C$42</f>
        <v>4.0106526145299057E-7</v>
      </c>
    </row>
    <row r="35" spans="2:12">
      <c r="B35" s="89" t="s">
        <v>3001</v>
      </c>
      <c r="C35" t="s">
        <v>220</v>
      </c>
      <c r="D35" s="92">
        <v>11</v>
      </c>
      <c r="E35" t="s">
        <v>207</v>
      </c>
      <c r="F35" s="83" t="s">
        <v>208</v>
      </c>
      <c r="G35" t="s">
        <v>116</v>
      </c>
      <c r="H35" s="78">
        <v>0</v>
      </c>
      <c r="I35" s="78">
        <v>0</v>
      </c>
      <c r="J35" s="77">
        <v>1.4306055E-2</v>
      </c>
      <c r="K35" s="78">
        <f t="shared" si="0"/>
        <v>7.3200329860604277E-9</v>
      </c>
      <c r="L35" s="78">
        <f>J35/'סכום נכסי הקרן'!$C$42</f>
        <v>8.9713799785437109E-10</v>
      </c>
    </row>
    <row r="36" spans="2:12">
      <c r="B36" s="89" t="s">
        <v>3004</v>
      </c>
      <c r="C36" s="89" t="s">
        <v>221</v>
      </c>
      <c r="D36">
        <v>12</v>
      </c>
      <c r="E36" t="s">
        <v>207</v>
      </c>
      <c r="F36" s="83" t="s">
        <v>3002</v>
      </c>
      <c r="G36" t="s">
        <v>116</v>
      </c>
      <c r="H36" s="90">
        <v>0</v>
      </c>
      <c r="I36" s="90">
        <v>0</v>
      </c>
      <c r="J36" s="91">
        <f>3.58728+607.57507191</f>
        <v>611.16235190999998</v>
      </c>
      <c r="K36" s="90">
        <f t="shared" si="0"/>
        <v>3.1271574000096261E-4</v>
      </c>
      <c r="L36" s="90">
        <f>J36/'סכום נכסי הקרן'!$C$42</f>
        <v>3.8326217028838903E-5</v>
      </c>
    </row>
    <row r="37" spans="2:12">
      <c r="B37" s="89" t="s">
        <v>3006</v>
      </c>
      <c r="C37" s="89" t="s">
        <v>3010</v>
      </c>
      <c r="D37">
        <v>10</v>
      </c>
      <c r="E37" t="s">
        <v>207</v>
      </c>
      <c r="F37" s="83" t="s">
        <v>208</v>
      </c>
      <c r="G37" t="s">
        <v>116</v>
      </c>
      <c r="H37" s="90">
        <v>0</v>
      </c>
      <c r="I37" s="90">
        <v>0</v>
      </c>
      <c r="J37" s="91">
        <f>27.56626+1.08531844</f>
        <v>28.651578440000002</v>
      </c>
      <c r="K37" s="90">
        <f t="shared" si="0"/>
        <v>1.4660260937309258E-5</v>
      </c>
      <c r="L37" s="90">
        <f>J37/'סכום נכסי הקרן'!$C$42</f>
        <v>1.7967510761722269E-6</v>
      </c>
    </row>
    <row r="38" spans="2:12">
      <c r="B38" s="89" t="s">
        <v>3017</v>
      </c>
      <c r="C38" s="89" t="s">
        <v>3020</v>
      </c>
      <c r="D38">
        <v>20</v>
      </c>
      <c r="E38" t="s">
        <v>207</v>
      </c>
      <c r="F38" s="83" t="s">
        <v>3002</v>
      </c>
      <c r="G38" t="s">
        <v>116</v>
      </c>
      <c r="H38" s="90">
        <v>0</v>
      </c>
      <c r="I38" s="90">
        <v>0</v>
      </c>
      <c r="J38" s="91">
        <v>52.373989999999999</v>
      </c>
      <c r="K38" s="90">
        <f t="shared" si="0"/>
        <v>2.6798396511938405E-5</v>
      </c>
      <c r="L38" s="90">
        <f>J38/'סכום נכסי הקרן'!$C$42</f>
        <v>3.2843922750363291E-6</v>
      </c>
    </row>
    <row r="39" spans="2:12">
      <c r="B39" s="89" t="s">
        <v>3004</v>
      </c>
      <c r="C39" s="89" t="s">
        <v>3005</v>
      </c>
      <c r="D39">
        <v>12</v>
      </c>
      <c r="E39" t="s">
        <v>207</v>
      </c>
      <c r="F39" s="83" t="s">
        <v>3002</v>
      </c>
      <c r="G39" t="s">
        <v>199</v>
      </c>
      <c r="H39" s="90">
        <v>0</v>
      </c>
      <c r="I39" s="90">
        <v>0</v>
      </c>
      <c r="J39" s="91">
        <v>15.357629999999999</v>
      </c>
      <c r="K39" s="90">
        <f t="shared" si="0"/>
        <v>7.8580963226907208E-6</v>
      </c>
      <c r="L39" s="90">
        <f>J39/'סכום נכסי הקרן'!$C$42</f>
        <v>9.6308265486105167E-7</v>
      </c>
    </row>
    <row r="40" spans="2:12">
      <c r="B40" s="89" t="s">
        <v>3006</v>
      </c>
      <c r="C40" s="89" t="s">
        <v>3011</v>
      </c>
      <c r="D40">
        <v>10</v>
      </c>
      <c r="E40" t="s">
        <v>207</v>
      </c>
      <c r="F40" s="83" t="s">
        <v>3002</v>
      </c>
      <c r="G40" t="s">
        <v>199</v>
      </c>
      <c r="H40" s="90">
        <v>0</v>
      </c>
      <c r="I40" s="90">
        <v>0</v>
      </c>
      <c r="J40" s="91">
        <v>1535.3507</v>
      </c>
      <c r="K40" s="90">
        <f t="shared" si="0"/>
        <v>7.8559866917686028E-4</v>
      </c>
      <c r="L40" s="90">
        <f>J40/'סכום נכסי הקרן'!$C$42</f>
        <v>9.628241000068203E-5</v>
      </c>
    </row>
    <row r="41" spans="2:12">
      <c r="B41" s="89" t="s">
        <v>3017</v>
      </c>
      <c r="C41" s="89" t="s">
        <v>3022</v>
      </c>
      <c r="D41">
        <v>20</v>
      </c>
      <c r="E41" t="s">
        <v>207</v>
      </c>
      <c r="F41" s="83" t="s">
        <v>3002</v>
      </c>
      <c r="G41" t="s">
        <v>199</v>
      </c>
      <c r="H41" s="90">
        <v>0</v>
      </c>
      <c r="I41" s="90">
        <v>0</v>
      </c>
      <c r="J41" s="91">
        <v>6.2599999999999999E-3</v>
      </c>
      <c r="K41" s="90">
        <f t="shared" si="0"/>
        <v>3.2030777522341608E-9</v>
      </c>
      <c r="L41" s="90">
        <f>J41/'סכום נכסי הקרן'!$C$42</f>
        <v>3.9256691425891786E-10</v>
      </c>
    </row>
    <row r="42" spans="2:12">
      <c r="B42" s="89" t="s">
        <v>3004</v>
      </c>
      <c r="C42" t="s">
        <v>225</v>
      </c>
      <c r="D42" s="92">
        <v>12</v>
      </c>
      <c r="E42" t="s">
        <v>207</v>
      </c>
      <c r="F42" s="83" t="s">
        <v>208</v>
      </c>
      <c r="G42" t="s">
        <v>201</v>
      </c>
      <c r="H42" s="78">
        <v>0</v>
      </c>
      <c r="I42" s="78">
        <v>0</v>
      </c>
      <c r="J42" s="77">
        <v>0.38454260400000001</v>
      </c>
      <c r="K42" s="78">
        <f t="shared" si="0"/>
        <v>1.9676036096782604E-7</v>
      </c>
      <c r="L42" s="78">
        <f>J42/'סכום נכסי הקרן'!$C$42</f>
        <v>2.4114808858365655E-8</v>
      </c>
    </row>
    <row r="43" spans="2:12">
      <c r="B43" s="89" t="s">
        <v>3006</v>
      </c>
      <c r="C43" s="89" t="s">
        <v>3012</v>
      </c>
      <c r="D43">
        <v>10</v>
      </c>
      <c r="E43" t="s">
        <v>207</v>
      </c>
      <c r="F43" s="83" t="s">
        <v>3002</v>
      </c>
      <c r="G43" t="s">
        <v>203</v>
      </c>
      <c r="H43" s="90">
        <v>0</v>
      </c>
      <c r="I43" s="90">
        <v>0</v>
      </c>
      <c r="J43" s="91">
        <v>210.98148999999998</v>
      </c>
      <c r="K43" s="90">
        <f t="shared" si="0"/>
        <v>1.0795369277191918E-4</v>
      </c>
      <c r="L43" s="90">
        <f>J43/'סכום נכסי הקרן'!$C$42</f>
        <v>1.3230727235630787E-5</v>
      </c>
    </row>
    <row r="44" spans="2:12">
      <c r="B44" s="89" t="s">
        <v>3006</v>
      </c>
      <c r="C44" s="89" t="s">
        <v>3013</v>
      </c>
      <c r="D44">
        <v>10</v>
      </c>
      <c r="E44" t="s">
        <v>207</v>
      </c>
      <c r="F44" s="83" t="s">
        <v>3002</v>
      </c>
      <c r="G44" t="s">
        <v>200</v>
      </c>
      <c r="H44" s="90">
        <v>0</v>
      </c>
      <c r="I44" s="90">
        <v>0</v>
      </c>
      <c r="J44" s="91">
        <v>5.6053199999999999</v>
      </c>
      <c r="K44" s="90">
        <f t="shared" si="0"/>
        <v>2.8680951735068987E-6</v>
      </c>
      <c r="L44" s="90">
        <f>J44/'סכום נכסי הקרן'!$C$42</f>
        <v>3.5151168943031909E-7</v>
      </c>
    </row>
    <row r="45" spans="2:12">
      <c r="B45" s="89" t="s">
        <v>3017</v>
      </c>
      <c r="C45" s="89" t="s">
        <v>3024</v>
      </c>
      <c r="D45">
        <v>20</v>
      </c>
      <c r="E45" t="s">
        <v>207</v>
      </c>
      <c r="F45" s="83" t="s">
        <v>3002</v>
      </c>
      <c r="G45" t="s">
        <v>200</v>
      </c>
      <c r="H45" s="90">
        <v>0</v>
      </c>
      <c r="I45" s="90">
        <v>0</v>
      </c>
      <c r="J45" s="91">
        <v>5.9999999999999995E-5</v>
      </c>
      <c r="K45" s="90">
        <f t="shared" si="0"/>
        <v>3.0700425740263519E-11</v>
      </c>
      <c r="L45" s="90">
        <f>J45/'סכום נכסי הקרן'!$C$42</f>
        <v>3.7626221813953784E-12</v>
      </c>
    </row>
    <row r="46" spans="2:12">
      <c r="B46" s="89" t="s">
        <v>3001</v>
      </c>
      <c r="C46" s="89" t="s">
        <v>226</v>
      </c>
      <c r="D46">
        <v>11</v>
      </c>
      <c r="E46" t="s">
        <v>207</v>
      </c>
      <c r="F46" s="83" t="s">
        <v>3002</v>
      </c>
      <c r="G46" t="s">
        <v>113</v>
      </c>
      <c r="H46" s="90">
        <v>0</v>
      </c>
      <c r="I46" s="90">
        <v>0</v>
      </c>
      <c r="J46" s="91">
        <f>0.05571+4.857525035</f>
        <v>4.9132350350000005</v>
      </c>
      <c r="K46" s="90">
        <f t="shared" si="0"/>
        <v>2.513973455607976E-6</v>
      </c>
      <c r="L46" s="90">
        <f>J46/'סכום נכסי הקרן'!$C$42</f>
        <v>3.0811078541833169E-7</v>
      </c>
    </row>
    <row r="47" spans="2:12">
      <c r="B47" s="89" t="s">
        <v>3004</v>
      </c>
      <c r="C47" s="89" t="s">
        <v>227</v>
      </c>
      <c r="D47">
        <v>12</v>
      </c>
      <c r="E47" t="s">
        <v>207</v>
      </c>
      <c r="F47" s="83" t="s">
        <v>208</v>
      </c>
      <c r="G47" t="s">
        <v>113</v>
      </c>
      <c r="H47" s="90">
        <v>4.6870000000000002E-2</v>
      </c>
      <c r="I47" s="90">
        <v>4.6870000000000002E-2</v>
      </c>
      <c r="J47" s="91">
        <f>2434.46711+15467.366421694</f>
        <v>17901.833531693999</v>
      </c>
      <c r="K47" s="90">
        <f t="shared" si="0"/>
        <v>9.1598985159055176E-3</v>
      </c>
      <c r="L47" s="90">
        <f>J47/'סכום נכסי הקרן'!$C$42</f>
        <v>1.1226305988999903E-3</v>
      </c>
    </row>
    <row r="48" spans="2:12">
      <c r="B48" s="89" t="s">
        <v>3006</v>
      </c>
      <c r="C48" s="89" t="s">
        <v>3014</v>
      </c>
      <c r="D48">
        <v>10</v>
      </c>
      <c r="E48" t="s">
        <v>207</v>
      </c>
      <c r="F48" s="83" t="s">
        <v>208</v>
      </c>
      <c r="G48" t="s">
        <v>113</v>
      </c>
      <c r="H48" s="90">
        <v>4.632E-2</v>
      </c>
      <c r="I48" s="90">
        <v>4.632E-2</v>
      </c>
      <c r="J48" s="91">
        <f>2740.8833+111.484864601</f>
        <v>2852.368164601</v>
      </c>
      <c r="K48" s="90">
        <f t="shared" si="0"/>
        <v>1.4594819503537461E-3</v>
      </c>
      <c r="L48" s="90">
        <f>J48/'סכום נכסי הקרן'!$C$42</f>
        <v>1.788730620938958E-4</v>
      </c>
    </row>
    <row r="49" spans="2:12">
      <c r="B49" s="89" t="s">
        <v>3017</v>
      </c>
      <c r="C49" s="89" t="s">
        <v>3021</v>
      </c>
      <c r="D49">
        <v>20</v>
      </c>
      <c r="E49" t="s">
        <v>207</v>
      </c>
      <c r="F49" s="83" t="s">
        <v>3002</v>
      </c>
      <c r="G49" t="s">
        <v>113</v>
      </c>
      <c r="H49" s="90">
        <v>4.4900000000000002E-2</v>
      </c>
      <c r="I49" s="90">
        <v>4.4900000000000002E-2</v>
      </c>
      <c r="J49" s="91">
        <v>0.33744000000000002</v>
      </c>
      <c r="K49" s="90">
        <f t="shared" si="0"/>
        <v>1.7265919436324206E-7</v>
      </c>
      <c r="L49" s="90">
        <f>J49/'סכום נכסי הקרן'!$C$42</f>
        <v>2.1160987148167611E-8</v>
      </c>
    </row>
    <row r="50" spans="2:12">
      <c r="B50" s="89" t="s">
        <v>3006</v>
      </c>
      <c r="C50" s="89" t="s">
        <v>3015</v>
      </c>
      <c r="D50">
        <v>10</v>
      </c>
      <c r="E50" t="s">
        <v>207</v>
      </c>
      <c r="F50" s="83" t="s">
        <v>3002</v>
      </c>
      <c r="G50" t="s">
        <v>198</v>
      </c>
      <c r="H50" s="90">
        <v>0</v>
      </c>
      <c r="I50" s="90">
        <v>0</v>
      </c>
      <c r="J50" s="91">
        <v>75.960350000000005</v>
      </c>
      <c r="K50" s="90">
        <f t="shared" si="0"/>
        <v>3.8866918072990443E-5</v>
      </c>
      <c r="L50" s="90">
        <f>J50/'סכום נכסי הקרן'!$C$42</f>
        <v>4.7635016302759417E-6</v>
      </c>
    </row>
    <row r="51" spans="2:12">
      <c r="B51" s="79" t="s">
        <v>228</v>
      </c>
      <c r="D51" s="16"/>
      <c r="I51" s="80">
        <v>0</v>
      </c>
      <c r="J51" s="81"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211</v>
      </c>
      <c r="C52" t="s">
        <v>211</v>
      </c>
      <c r="D52"/>
      <c r="E52" t="s">
        <v>211</v>
      </c>
      <c r="F52"/>
      <c r="G52" t="s">
        <v>211</v>
      </c>
      <c r="H52" s="78">
        <v>0</v>
      </c>
      <c r="I52" s="78">
        <v>0</v>
      </c>
      <c r="J52" s="77">
        <v>0</v>
      </c>
      <c r="K52" s="78">
        <f t="shared" si="0"/>
        <v>0</v>
      </c>
      <c r="L52" s="78">
        <f>J52/'סכום נכסי הקרן'!$C$42</f>
        <v>0</v>
      </c>
    </row>
    <row r="53" spans="2:12">
      <c r="B53" s="79" t="s">
        <v>229</v>
      </c>
      <c r="D53" s="16"/>
      <c r="I53" s="80">
        <v>0</v>
      </c>
      <c r="J53" s="81">
        <v>0</v>
      </c>
      <c r="K53" s="80">
        <f t="shared" si="0"/>
        <v>0</v>
      </c>
      <c r="L53" s="80">
        <f>J53/'סכום נכסי הקרן'!$C$42</f>
        <v>0</v>
      </c>
    </row>
    <row r="54" spans="2:12">
      <c r="B54" t="s">
        <v>211</v>
      </c>
      <c r="C54" t="s">
        <v>211</v>
      </c>
      <c r="D54" s="16"/>
      <c r="E54" t="s">
        <v>211</v>
      </c>
      <c r="G54" t="s">
        <v>211</v>
      </c>
      <c r="H54" s="78">
        <v>0</v>
      </c>
      <c r="I54" s="78">
        <v>0</v>
      </c>
      <c r="J54" s="77">
        <v>0</v>
      </c>
      <c r="K54" s="78">
        <f t="shared" si="0"/>
        <v>0</v>
      </c>
      <c r="L54" s="78">
        <f>J54/'סכום נכסי הקרן'!$C$42</f>
        <v>0</v>
      </c>
    </row>
    <row r="55" spans="2:12">
      <c r="B55" s="79" t="s">
        <v>230</v>
      </c>
      <c r="D55" s="16"/>
      <c r="I55" s="80">
        <v>0</v>
      </c>
      <c r="J55" s="81">
        <v>0</v>
      </c>
      <c r="K55" s="80">
        <f t="shared" si="0"/>
        <v>0</v>
      </c>
      <c r="L55" s="80">
        <f>J55/'סכום נכסי הקרן'!$C$42</f>
        <v>0</v>
      </c>
    </row>
    <row r="56" spans="2:12">
      <c r="B56" t="s">
        <v>211</v>
      </c>
      <c r="C56" t="s">
        <v>211</v>
      </c>
      <c r="D56" s="16"/>
      <c r="E56" t="s">
        <v>211</v>
      </c>
      <c r="G56" t="s">
        <v>211</v>
      </c>
      <c r="H56" s="78">
        <v>0</v>
      </c>
      <c r="I56" s="78">
        <v>0</v>
      </c>
      <c r="J56" s="77">
        <v>0</v>
      </c>
      <c r="K56" s="78">
        <f t="shared" si="0"/>
        <v>0</v>
      </c>
      <c r="L56" s="78">
        <f>J56/'סכום נכסי הקרן'!$C$42</f>
        <v>0</v>
      </c>
    </row>
    <row r="57" spans="2:12">
      <c r="B57" s="79" t="s">
        <v>231</v>
      </c>
      <c r="D57" s="16"/>
      <c r="I57" s="80">
        <v>0</v>
      </c>
      <c r="J57" s="81">
        <v>0</v>
      </c>
      <c r="K57" s="80">
        <f t="shared" si="0"/>
        <v>0</v>
      </c>
      <c r="L57" s="80">
        <f>J57/'סכום נכסי הקרן'!$C$42</f>
        <v>0</v>
      </c>
    </row>
    <row r="58" spans="2:12">
      <c r="B58" t="s">
        <v>211</v>
      </c>
      <c r="C58" t="s">
        <v>211</v>
      </c>
      <c r="D58" s="16"/>
      <c r="E58" t="s">
        <v>211</v>
      </c>
      <c r="G58" t="s">
        <v>211</v>
      </c>
      <c r="H58" s="78">
        <v>0</v>
      </c>
      <c r="I58" s="78">
        <v>0</v>
      </c>
      <c r="J58" s="77">
        <v>0</v>
      </c>
      <c r="K58" s="78">
        <f t="shared" si="0"/>
        <v>0</v>
      </c>
      <c r="L58" s="78">
        <f>J58/'סכום נכסי הקרן'!$C$42</f>
        <v>0</v>
      </c>
    </row>
    <row r="59" spans="2:12">
      <c r="B59" s="79" t="s">
        <v>232</v>
      </c>
      <c r="D59" s="16"/>
      <c r="I59" s="80">
        <v>0</v>
      </c>
      <c r="J59" s="81">
        <v>0</v>
      </c>
      <c r="K59" s="80">
        <f t="shared" si="0"/>
        <v>0</v>
      </c>
      <c r="L59" s="80">
        <f>J59/'סכום נכסי הקרן'!$C$42</f>
        <v>0</v>
      </c>
    </row>
    <row r="60" spans="2:12">
      <c r="B60" t="s">
        <v>211</v>
      </c>
      <c r="C60" t="s">
        <v>211</v>
      </c>
      <c r="D60" s="16"/>
      <c r="E60" t="s">
        <v>211</v>
      </c>
      <c r="G60" t="s">
        <v>211</v>
      </c>
      <c r="H60" s="78">
        <v>0</v>
      </c>
      <c r="I60" s="78">
        <v>0</v>
      </c>
      <c r="J60" s="77">
        <v>0</v>
      </c>
      <c r="K60" s="78">
        <f t="shared" si="0"/>
        <v>0</v>
      </c>
      <c r="L60" s="78">
        <f>J60/'סכום נכסי הקרן'!$C$42</f>
        <v>0</v>
      </c>
    </row>
    <row r="61" spans="2:12">
      <c r="B61" s="79" t="s">
        <v>234</v>
      </c>
      <c r="D61" s="16"/>
      <c r="I61" s="80">
        <v>0</v>
      </c>
      <c r="J61" s="81">
        <f>J62+J66</f>
        <v>86187.275869999998</v>
      </c>
      <c r="K61" s="80">
        <f t="shared" si="0"/>
        <v>4.4099767710042349E-2</v>
      </c>
      <c r="L61" s="80">
        <f>J61/'סכום נכסי הקרן'!$C$42</f>
        <v>5.4048359323750784E-3</v>
      </c>
    </row>
    <row r="62" spans="2:12">
      <c r="B62" s="79" t="s">
        <v>235</v>
      </c>
      <c r="D62" s="16"/>
      <c r="I62" s="80">
        <v>0</v>
      </c>
      <c r="J62" s="81">
        <f>SUM(J63:J65)</f>
        <v>86187.275869999998</v>
      </c>
      <c r="K62" s="80">
        <f t="shared" si="0"/>
        <v>4.4099767710042349E-2</v>
      </c>
      <c r="L62" s="80">
        <f>J62/'סכום נכסי הקרן'!$C$42</f>
        <v>5.4048359323750784E-3</v>
      </c>
    </row>
    <row r="63" spans="2:12">
      <c r="B63" s="89" t="s">
        <v>3025</v>
      </c>
      <c r="C63" s="89" t="s">
        <v>3026</v>
      </c>
      <c r="D63">
        <v>85</v>
      </c>
      <c r="E63" t="s">
        <v>965</v>
      </c>
      <c r="F63" t="s">
        <v>214</v>
      </c>
      <c r="G63" t="s">
        <v>110</v>
      </c>
      <c r="H63" s="90">
        <v>5.6300000000000003E-2</v>
      </c>
      <c r="I63" s="90">
        <v>5.6300000000000003E-2</v>
      </c>
      <c r="J63" s="91">
        <v>12191.299849999999</v>
      </c>
      <c r="K63" s="90">
        <f t="shared" si="0"/>
        <v>6.2379682620368471E-3</v>
      </c>
      <c r="L63" s="90">
        <f>J63/'סכום נכסי הקרן'!$C$42</f>
        <v>7.6452092059420252E-4</v>
      </c>
    </row>
    <row r="64" spans="2:12">
      <c r="B64" s="89" t="s">
        <v>3025</v>
      </c>
      <c r="C64" s="89" t="s">
        <v>3027</v>
      </c>
      <c r="D64">
        <v>85</v>
      </c>
      <c r="E64" t="s">
        <v>965</v>
      </c>
      <c r="F64" t="s">
        <v>214</v>
      </c>
      <c r="G64" t="s">
        <v>106</v>
      </c>
      <c r="H64" s="90">
        <v>5.2299999999999999E-2</v>
      </c>
      <c r="I64" s="90">
        <v>5.2299999999999999E-2</v>
      </c>
      <c r="J64" s="91">
        <v>70397.335900000005</v>
      </c>
      <c r="K64" s="90">
        <f t="shared" si="0"/>
        <v>3.6020469718505622E-2</v>
      </c>
      <c r="L64" s="90">
        <f>J64/'סכום נכסי הקרן'!$C$42</f>
        <v>4.4146429594746871E-3</v>
      </c>
    </row>
    <row r="65" spans="2:12">
      <c r="B65" s="89" t="s">
        <v>3025</v>
      </c>
      <c r="C65" s="89" t="s">
        <v>3028</v>
      </c>
      <c r="D65">
        <v>85</v>
      </c>
      <c r="E65" t="s">
        <v>965</v>
      </c>
      <c r="F65" t="s">
        <v>214</v>
      </c>
      <c r="G65" t="s">
        <v>199</v>
      </c>
      <c r="H65" s="90">
        <v>0</v>
      </c>
      <c r="I65" s="90">
        <v>0</v>
      </c>
      <c r="J65" s="91">
        <v>3598.64012</v>
      </c>
      <c r="K65" s="90">
        <f t="shared" si="0"/>
        <v>1.8413297294998835E-3</v>
      </c>
      <c r="L65" s="90">
        <f>J65/'סכום נכסי הקרן'!$C$42</f>
        <v>2.2567205230618879E-4</v>
      </c>
    </row>
    <row r="66" spans="2:12">
      <c r="B66" s="79" t="s">
        <v>232</v>
      </c>
      <c r="D66" s="16"/>
      <c r="I66" s="80">
        <v>0</v>
      </c>
      <c r="J66" s="81">
        <v>0</v>
      </c>
      <c r="K66" s="80">
        <f t="shared" si="0"/>
        <v>0</v>
      </c>
      <c r="L66" s="80">
        <f>J66/'סכום נכסי הקרן'!$C$42</f>
        <v>0</v>
      </c>
    </row>
    <row r="67" spans="2:12">
      <c r="B67" t="s">
        <v>211</v>
      </c>
      <c r="C67" t="s">
        <v>211</v>
      </c>
      <c r="D67" s="16"/>
      <c r="E67" t="s">
        <v>211</v>
      </c>
      <c r="G67" t="s">
        <v>211</v>
      </c>
      <c r="H67" s="78">
        <v>0</v>
      </c>
      <c r="I67" s="78">
        <v>0</v>
      </c>
      <c r="J67" s="77">
        <v>0</v>
      </c>
      <c r="K67" s="78">
        <f t="shared" si="0"/>
        <v>0</v>
      </c>
      <c r="L67" s="78">
        <f>J67/'סכום נכסי הקרן'!$C$42</f>
        <v>0</v>
      </c>
    </row>
    <row r="68" spans="2:12">
      <c r="B68" t="s">
        <v>236</v>
      </c>
      <c r="D68" s="16"/>
    </row>
    <row r="69" spans="2:12">
      <c r="D69" s="16"/>
    </row>
    <row r="70" spans="2:12">
      <c r="D70" s="16"/>
    </row>
    <row r="71" spans="2:12">
      <c r="D71" s="16"/>
    </row>
    <row r="72" spans="2:12">
      <c r="D72" s="16"/>
    </row>
    <row r="73" spans="2:12">
      <c r="D73" s="16"/>
    </row>
    <row r="74" spans="2:12">
      <c r="D74" s="16"/>
    </row>
    <row r="75" spans="2:12">
      <c r="D75" s="16"/>
    </row>
    <row r="76" spans="2:12">
      <c r="D76" s="16"/>
    </row>
    <row r="77" spans="2:12">
      <c r="D77" s="16"/>
    </row>
    <row r="78" spans="2:12">
      <c r="D78" s="16"/>
    </row>
    <row r="79" spans="2:12">
      <c r="D79" s="16"/>
    </row>
    <row r="80" spans="2:12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D488" s="16"/>
    </row>
    <row r="489" spans="4:5">
      <c r="D489" s="16"/>
    </row>
    <row r="490" spans="4:5">
      <c r="D490" s="16"/>
    </row>
    <row r="491" spans="4:5">
      <c r="D491" s="16"/>
    </row>
    <row r="492" spans="4:5">
      <c r="D492" s="16"/>
    </row>
    <row r="493" spans="4:5">
      <c r="E493" s="15"/>
    </row>
  </sheetData>
  <sortState xmlns:xlrd2="http://schemas.microsoft.com/office/spreadsheetml/2017/richdata2" ref="B20:AM50">
    <sortCondition ref="G20:G50"/>
    <sortCondition ref="B20:B50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29"/>
  <sheetViews>
    <sheetView rightToLeft="1" topLeftCell="A444" workbookViewId="0">
      <selection activeCell="W444" sqref="W1:W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2789</v>
      </c>
    </row>
    <row r="3" spans="2:49" s="1" customFormat="1">
      <c r="B3" s="2" t="s">
        <v>2</v>
      </c>
      <c r="C3" s="26" t="s">
        <v>2790</v>
      </c>
    </row>
    <row r="4" spans="2:49" s="1" customFormat="1">
      <c r="B4" s="2" t="s">
        <v>3</v>
      </c>
      <c r="C4" s="83" t="s">
        <v>196</v>
      </c>
    </row>
    <row r="6" spans="2:4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49" ht="26.25" customHeight="1">
      <c r="B7" s="114" t="s">
        <v>143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I12+I455</f>
        <v>-207773.18541575898</v>
      </c>
      <c r="J11" s="84">
        <f>I11/$I$11</f>
        <v>1</v>
      </c>
      <c r="K11" s="84">
        <f>I11/'סכום נכסי הקרן'!$C$42</f>
        <v>-1.3029533269075159E-2</v>
      </c>
      <c r="M11" s="81"/>
      <c r="N11" s="81"/>
      <c r="AW11" s="16"/>
    </row>
    <row r="12" spans="2:49" s="94" customFormat="1">
      <c r="B12" s="79" t="s">
        <v>3035</v>
      </c>
      <c r="G12" s="81"/>
      <c r="I12" s="81">
        <f>I13+I23+I351+I449</f>
        <v>-218711.98347819</v>
      </c>
      <c r="J12" s="99">
        <f t="shared" ref="J12:J75" si="0">I12/$I$11</f>
        <v>1.0526477853267842</v>
      </c>
      <c r="K12" s="99">
        <f>I12/'סכום נכסי הקרן'!$C$42</f>
        <v>-1.3715509339533622E-2</v>
      </c>
    </row>
    <row r="13" spans="2:49" s="94" customFormat="1">
      <c r="B13" s="79" t="s">
        <v>1989</v>
      </c>
      <c r="G13" s="81"/>
      <c r="I13" s="81">
        <f>SUM(I14:I22)</f>
        <v>1753.6394604910006</v>
      </c>
      <c r="J13" s="99">
        <f t="shared" si="0"/>
        <v>-8.440162559869924E-3</v>
      </c>
      <c r="K13" s="99">
        <f>I13/'סכום נכסי הקרן'!$C$42</f>
        <v>1.0997137887022773E-4</v>
      </c>
    </row>
    <row r="14" spans="2:49">
      <c r="B14" t="s">
        <v>3036</v>
      </c>
      <c r="C14" t="s">
        <v>3037</v>
      </c>
      <c r="D14" t="s">
        <v>3032</v>
      </c>
      <c r="E14" t="s">
        <v>102</v>
      </c>
      <c r="F14" s="87">
        <v>44882</v>
      </c>
      <c r="G14" s="77">
        <v>2246560.0789100006</v>
      </c>
      <c r="H14" s="77">
        <v>1.6043970000000001</v>
      </c>
      <c r="I14" s="77">
        <v>36.043752765000008</v>
      </c>
      <c r="J14" s="100">
        <f t="shared" si="0"/>
        <v>-1.7347644111474547E-4</v>
      </c>
      <c r="K14" s="100">
        <f>I14/'סכום נכסי הקרן'!$C$42</f>
        <v>2.260317060905334E-6</v>
      </c>
      <c r="W14" s="93"/>
    </row>
    <row r="15" spans="2:49">
      <c r="B15" t="s">
        <v>3038</v>
      </c>
      <c r="C15" t="s">
        <v>3039</v>
      </c>
      <c r="D15" t="s">
        <v>3032</v>
      </c>
      <c r="E15" t="s">
        <v>102</v>
      </c>
      <c r="F15" s="87">
        <v>44917</v>
      </c>
      <c r="G15" s="77">
        <v>7910976.508812001</v>
      </c>
      <c r="H15" s="77">
        <v>4.2166980000000001</v>
      </c>
      <c r="I15" s="77">
        <v>333.58202458900001</v>
      </c>
      <c r="J15" s="100">
        <f t="shared" si="0"/>
        <v>-1.6055104700902314E-3</v>
      </c>
      <c r="K15" s="100">
        <f>I15/'סכום נכסי הקרן'!$C$42</f>
        <v>2.091905208388917E-5</v>
      </c>
      <c r="W15" s="93"/>
    </row>
    <row r="16" spans="2:49">
      <c r="B16" t="s">
        <v>3040</v>
      </c>
      <c r="C16" t="s">
        <v>3041</v>
      </c>
      <c r="D16" t="s">
        <v>3032</v>
      </c>
      <c r="E16" t="s">
        <v>102</v>
      </c>
      <c r="F16" s="87">
        <v>44952</v>
      </c>
      <c r="G16" s="77">
        <v>4993514.3351740008</v>
      </c>
      <c r="H16" s="77">
        <v>-35.108198000000002</v>
      </c>
      <c r="I16" s="77">
        <v>-1753.1329210690001</v>
      </c>
      <c r="J16" s="100">
        <f t="shared" si="0"/>
        <v>8.4377246157194934E-3</v>
      </c>
      <c r="K16" s="100">
        <f>I16/'סכום נכסי הקרן'!$C$42</f>
        <v>-1.0993961359581156E-4</v>
      </c>
      <c r="W16" s="93"/>
    </row>
    <row r="17" spans="2:23">
      <c r="B17" t="s">
        <v>3042</v>
      </c>
      <c r="C17" t="s">
        <v>3043</v>
      </c>
      <c r="D17" t="s">
        <v>3032</v>
      </c>
      <c r="E17" t="s">
        <v>102</v>
      </c>
      <c r="F17" s="87">
        <v>44952</v>
      </c>
      <c r="G17" s="77">
        <v>8311095.7524360009</v>
      </c>
      <c r="H17" s="77">
        <v>-6.1429830000000001</v>
      </c>
      <c r="I17" s="77">
        <v>-510.54917402200005</v>
      </c>
      <c r="J17" s="100">
        <f t="shared" si="0"/>
        <v>2.4572428487361314E-3</v>
      </c>
      <c r="K17" s="100">
        <f>I17/'סכום נכסי הקרן'!$C$42</f>
        <v>-3.2016727447804447E-5</v>
      </c>
      <c r="W17" s="93"/>
    </row>
    <row r="18" spans="2:23">
      <c r="B18" t="s">
        <v>3036</v>
      </c>
      <c r="C18" t="s">
        <v>3044</v>
      </c>
      <c r="D18" t="s">
        <v>3032</v>
      </c>
      <c r="E18" t="s">
        <v>102</v>
      </c>
      <c r="F18" s="87">
        <v>44965</v>
      </c>
      <c r="G18" s="77">
        <v>2335572.5828400003</v>
      </c>
      <c r="H18" s="77">
        <v>2.1593149999999999</v>
      </c>
      <c r="I18" s="77">
        <v>50.432370293000005</v>
      </c>
      <c r="J18" s="100">
        <f t="shared" si="0"/>
        <v>-2.4272800261536953E-4</v>
      </c>
      <c r="K18" s="100">
        <f>I18/'סכום נכסי הקרן'!$C$42</f>
        <v>3.1626325854131195E-6</v>
      </c>
      <c r="W18" s="93"/>
    </row>
    <row r="19" spans="2:23">
      <c r="B19" t="s">
        <v>3045</v>
      </c>
      <c r="C19" t="s">
        <v>3046</v>
      </c>
      <c r="D19" t="s">
        <v>3032</v>
      </c>
      <c r="E19" t="s">
        <v>102</v>
      </c>
      <c r="F19" s="87">
        <v>44965</v>
      </c>
      <c r="G19" s="77">
        <v>1997366.3251500002</v>
      </c>
      <c r="H19" s="77">
        <v>19.176314000000001</v>
      </c>
      <c r="I19" s="77">
        <v>383.02123503300004</v>
      </c>
      <c r="J19" s="100">
        <f t="shared" si="0"/>
        <v>-1.8434584533445239E-3</v>
      </c>
      <c r="K19" s="100">
        <f>I19/'סכום נכסי הקרן'!$C$42</f>
        <v>2.4019403248010312E-5</v>
      </c>
      <c r="W19" s="93"/>
    </row>
    <row r="20" spans="2:23">
      <c r="B20" t="s">
        <v>3045</v>
      </c>
      <c r="C20" t="s">
        <v>3047</v>
      </c>
      <c r="D20" t="s">
        <v>3032</v>
      </c>
      <c r="E20" t="s">
        <v>102</v>
      </c>
      <c r="F20" s="87">
        <v>44952</v>
      </c>
      <c r="G20" s="77">
        <v>5750594.318783001</v>
      </c>
      <c r="H20" s="77">
        <v>31.616206999999999</v>
      </c>
      <c r="I20" s="77">
        <v>1818.1197769350001</v>
      </c>
      <c r="J20" s="100">
        <f t="shared" si="0"/>
        <v>-8.7505024928837671E-3</v>
      </c>
      <c r="K20" s="100">
        <f>I20/'סכום נכסי הקרן'!$C$42</f>
        <v>1.1401496335215416E-4</v>
      </c>
      <c r="W20" s="93"/>
    </row>
    <row r="21" spans="2:23">
      <c r="B21" t="s">
        <v>3048</v>
      </c>
      <c r="C21" t="s">
        <v>3049</v>
      </c>
      <c r="D21" t="s">
        <v>3032</v>
      </c>
      <c r="E21" t="s">
        <v>102</v>
      </c>
      <c r="F21" s="87">
        <v>45091</v>
      </c>
      <c r="G21" s="77">
        <v>4893366.9961750014</v>
      </c>
      <c r="H21" s="77">
        <v>14.644228</v>
      </c>
      <c r="I21" s="77">
        <v>716.59582764600009</v>
      </c>
      <c r="J21" s="100">
        <f t="shared" si="0"/>
        <v>-3.4489331537757152E-3</v>
      </c>
      <c r="K21" s="100">
        <f>I21/'סכום נכסי הקרן'!$C$42</f>
        <v>4.4937989269936999E-5</v>
      </c>
      <c r="W21" s="93"/>
    </row>
    <row r="22" spans="2:23">
      <c r="B22" t="s">
        <v>3038</v>
      </c>
      <c r="C22" t="s">
        <v>3050</v>
      </c>
      <c r="D22" t="s">
        <v>3032</v>
      </c>
      <c r="E22" t="s">
        <v>102</v>
      </c>
      <c r="F22" s="87">
        <v>45043</v>
      </c>
      <c r="G22" s="77">
        <v>6519675.9831000008</v>
      </c>
      <c r="H22" s="77">
        <v>10.422705000000001</v>
      </c>
      <c r="I22" s="77">
        <v>679.52656832100013</v>
      </c>
      <c r="J22" s="100">
        <f t="shared" si="0"/>
        <v>-3.2705210105011947E-3</v>
      </c>
      <c r="K22" s="100">
        <f>I22/'סכום נכסי הקרן'!$C$42</f>
        <v>4.2613362313534623E-5</v>
      </c>
      <c r="W22" s="93"/>
    </row>
    <row r="23" spans="2:23" s="94" customFormat="1">
      <c r="B23" s="95" t="s">
        <v>3818</v>
      </c>
      <c r="C23" s="79"/>
      <c r="D23" s="79"/>
      <c r="E23" s="79"/>
      <c r="F23" s="96"/>
      <c r="G23" s="81"/>
      <c r="H23" s="81"/>
      <c r="I23" s="81">
        <f>SUM(I24:I350)</f>
        <v>-261607.653444569</v>
      </c>
      <c r="J23" s="99">
        <f t="shared" si="0"/>
        <v>1.2591020969384765</v>
      </c>
      <c r="K23" s="99">
        <f>I23/'סכום נכסי הקרן'!$C$42</f>
        <v>-1.6405512661222175E-2</v>
      </c>
    </row>
    <row r="24" spans="2:23">
      <c r="B24" t="s">
        <v>3051</v>
      </c>
      <c r="C24" t="s">
        <v>3052</v>
      </c>
      <c r="D24" t="s">
        <v>3032</v>
      </c>
      <c r="E24" t="s">
        <v>106</v>
      </c>
      <c r="F24" s="87">
        <v>44951</v>
      </c>
      <c r="G24" s="77">
        <v>7287516.6777000008</v>
      </c>
      <c r="H24" s="77">
        <v>-16.205981999999999</v>
      </c>
      <c r="I24" s="77">
        <v>-1181.0136317880003</v>
      </c>
      <c r="J24" s="100">
        <f t="shared" si="0"/>
        <v>5.6841484594114706E-3</v>
      </c>
      <c r="K24" s="100">
        <f>I24/'סכום נכסי הקרן'!$C$42</f>
        <v>-7.4061801458264075E-5</v>
      </c>
      <c r="W24" s="93"/>
    </row>
    <row r="25" spans="2:23">
      <c r="B25" t="s">
        <v>3051</v>
      </c>
      <c r="C25" t="s">
        <v>3053</v>
      </c>
      <c r="D25" t="s">
        <v>3032</v>
      </c>
      <c r="E25" t="s">
        <v>106</v>
      </c>
      <c r="F25" s="87">
        <v>44951</v>
      </c>
      <c r="G25" s="77">
        <v>21184000.000000004</v>
      </c>
      <c r="H25" s="77">
        <v>-16.205981999999999</v>
      </c>
      <c r="I25" s="77">
        <v>-3433.0752000000007</v>
      </c>
      <c r="J25" s="100">
        <f t="shared" si="0"/>
        <v>1.6523187018239804E-2</v>
      </c>
      <c r="K25" s="100">
        <f>I25/'סכום נכסי הקרן'!$C$42</f>
        <v>-2.1528941496530633E-4</v>
      </c>
    </row>
    <row r="26" spans="2:23">
      <c r="B26" t="s">
        <v>3051</v>
      </c>
      <c r="C26" t="s">
        <v>3054</v>
      </c>
      <c r="D26" t="s">
        <v>3032</v>
      </c>
      <c r="E26" t="s">
        <v>106</v>
      </c>
      <c r="F26" s="87">
        <v>44951</v>
      </c>
      <c r="G26" s="77">
        <v>2560527.7057500007</v>
      </c>
      <c r="H26" s="77">
        <v>-16.205981999999999</v>
      </c>
      <c r="I26" s="77">
        <v>-414.95865584999996</v>
      </c>
      <c r="J26" s="100">
        <f t="shared" si="0"/>
        <v>1.9971713627033151E-3</v>
      </c>
      <c r="K26" s="100">
        <f>I26/'סכום נכסי הקרן'!$C$42</f>
        <v>-2.6022210714387019E-5</v>
      </c>
      <c r="W26" s="93"/>
    </row>
    <row r="27" spans="2:23">
      <c r="B27" t="s">
        <v>3055</v>
      </c>
      <c r="C27" t="s">
        <v>3056</v>
      </c>
      <c r="D27" t="s">
        <v>3032</v>
      </c>
      <c r="E27" t="s">
        <v>106</v>
      </c>
      <c r="F27" s="87">
        <v>44951</v>
      </c>
      <c r="G27" s="77">
        <v>8328590.4888000013</v>
      </c>
      <c r="H27" s="77">
        <v>-16.205981999999999</v>
      </c>
      <c r="I27" s="77">
        <v>-1349.7298649010002</v>
      </c>
      <c r="J27" s="100">
        <f t="shared" si="0"/>
        <v>6.4961696679008852E-3</v>
      </c>
      <c r="K27" s="100">
        <f>I27/'סכום נכסי הקרן'!$C$42</f>
        <v>-8.4642058809471514E-5</v>
      </c>
      <c r="W27" s="93"/>
    </row>
    <row r="28" spans="2:23">
      <c r="B28" t="s">
        <v>3057</v>
      </c>
      <c r="C28" t="s">
        <v>3058</v>
      </c>
      <c r="D28" t="s">
        <v>3032</v>
      </c>
      <c r="E28" t="s">
        <v>106</v>
      </c>
      <c r="F28" s="87">
        <v>44951</v>
      </c>
      <c r="G28" s="77">
        <v>9527018.4844980016</v>
      </c>
      <c r="H28" s="77">
        <v>-16.153344000000001</v>
      </c>
      <c r="I28" s="77">
        <v>-1538.9321074110003</v>
      </c>
      <c r="J28" s="100">
        <f t="shared" si="0"/>
        <v>7.4067888227807707E-3</v>
      </c>
      <c r="K28" s="100">
        <f>I28/'סכום נכסי הקרן'!$C$42</f>
        <v>-9.6507001383436093E-5</v>
      </c>
      <c r="W28" s="93"/>
    </row>
    <row r="29" spans="2:23">
      <c r="B29" t="s">
        <v>3057</v>
      </c>
      <c r="C29" t="s">
        <v>3059</v>
      </c>
      <c r="D29" t="s">
        <v>3032</v>
      </c>
      <c r="E29" t="s">
        <v>106</v>
      </c>
      <c r="F29" s="87">
        <v>44951</v>
      </c>
      <c r="G29" s="77">
        <v>15623183.952226002</v>
      </c>
      <c r="H29" s="77">
        <v>-16.153344000000001</v>
      </c>
      <c r="I29" s="77">
        <v>-2523.6667109640007</v>
      </c>
      <c r="J29" s="100">
        <f t="shared" si="0"/>
        <v>1.2146257977968065E-2</v>
      </c>
      <c r="K29" s="100">
        <f>I29/'סכום נכסי הקרן'!$C$42</f>
        <v>-1.5826007241870449E-4</v>
      </c>
      <c r="W29" s="93"/>
    </row>
    <row r="30" spans="2:23">
      <c r="B30" t="s">
        <v>3060</v>
      </c>
      <c r="C30" t="s">
        <v>3061</v>
      </c>
      <c r="D30" t="s">
        <v>3032</v>
      </c>
      <c r="E30" t="s">
        <v>106</v>
      </c>
      <c r="F30" s="87">
        <v>44950</v>
      </c>
      <c r="G30" s="77">
        <v>7732638.9567000009</v>
      </c>
      <c r="H30" s="77">
        <v>-15.443427</v>
      </c>
      <c r="I30" s="77">
        <v>-1194.1844811360002</v>
      </c>
      <c r="J30" s="100">
        <f t="shared" si="0"/>
        <v>5.7475389749953015E-3</v>
      </c>
      <c r="K30" s="100">
        <f>I30/'סכום נכסי הקרן'!$C$42</f>
        <v>-7.4887750290007426E-5</v>
      </c>
      <c r="W30" s="93"/>
    </row>
    <row r="31" spans="2:23">
      <c r="B31" t="s">
        <v>3060</v>
      </c>
      <c r="C31" t="s">
        <v>3062</v>
      </c>
      <c r="D31" t="s">
        <v>3032</v>
      </c>
      <c r="E31" t="s">
        <v>106</v>
      </c>
      <c r="F31" s="87">
        <v>44950</v>
      </c>
      <c r="G31" s="77">
        <v>38318000.000000007</v>
      </c>
      <c r="H31" s="77">
        <v>-15.443427</v>
      </c>
      <c r="I31" s="77">
        <v>-5917.6125000000011</v>
      </c>
      <c r="J31" s="100">
        <f t="shared" si="0"/>
        <v>2.8481117465464664E-2</v>
      </c>
      <c r="K31" s="100">
        <f>I31/'סכום נכסי הקרן'!$C$42</f>
        <v>-3.710956675567094E-4</v>
      </c>
    </row>
    <row r="32" spans="2:23">
      <c r="B32" t="s">
        <v>3063</v>
      </c>
      <c r="C32" t="s">
        <v>3064</v>
      </c>
      <c r="D32" t="s">
        <v>3032</v>
      </c>
      <c r="E32" t="s">
        <v>106</v>
      </c>
      <c r="F32" s="87">
        <v>44950</v>
      </c>
      <c r="G32" s="77">
        <v>12590262.304776002</v>
      </c>
      <c r="H32" s="77">
        <v>-15.311919</v>
      </c>
      <c r="I32" s="77">
        <v>-1927.8107886340001</v>
      </c>
      <c r="J32" s="100">
        <f t="shared" si="0"/>
        <v>9.2784388167145137E-3</v>
      </c>
      <c r="K32" s="100">
        <f>I32/'סכום נכסי הקרן'!$C$42</f>
        <v>-1.2089372724746012E-4</v>
      </c>
      <c r="W32" s="93"/>
    </row>
    <row r="33" spans="2:23">
      <c r="B33" t="s">
        <v>3065</v>
      </c>
      <c r="C33" t="s">
        <v>3066</v>
      </c>
      <c r="D33" t="s">
        <v>3032</v>
      </c>
      <c r="E33" t="s">
        <v>106</v>
      </c>
      <c r="F33" s="87">
        <v>44950</v>
      </c>
      <c r="G33" s="77">
        <v>7344760.0111200009</v>
      </c>
      <c r="H33" s="77">
        <v>-15.305006000000001</v>
      </c>
      <c r="I33" s="77">
        <v>-1124.1159600350002</v>
      </c>
      <c r="J33" s="100">
        <f t="shared" si="0"/>
        <v>5.4103033448980337E-3</v>
      </c>
      <c r="K33" s="100">
        <f>I33/'סכום נכסי הקרן'!$C$42</f>
        <v>-7.0493727428137546E-5</v>
      </c>
      <c r="W33" s="93"/>
    </row>
    <row r="34" spans="2:23">
      <c r="B34" t="s">
        <v>3067</v>
      </c>
      <c r="C34" t="s">
        <v>3068</v>
      </c>
      <c r="D34" t="s">
        <v>3032</v>
      </c>
      <c r="E34" t="s">
        <v>106</v>
      </c>
      <c r="F34" s="87">
        <v>44952</v>
      </c>
      <c r="G34" s="77">
        <v>9872424.3197080009</v>
      </c>
      <c r="H34" s="77">
        <v>-15.185104000000001</v>
      </c>
      <c r="I34" s="77">
        <v>-1499.1379216520002</v>
      </c>
      <c r="J34" s="100">
        <f t="shared" si="0"/>
        <v>7.2152617704358251E-3</v>
      </c>
      <c r="K34" s="100">
        <f>I34/'סכום נכסי הקרן'!$C$42</f>
        <v>-9.4011493282979722E-5</v>
      </c>
      <c r="W34" s="93"/>
    </row>
    <row r="35" spans="2:23">
      <c r="B35" t="s">
        <v>3069</v>
      </c>
      <c r="C35" t="s">
        <v>3070</v>
      </c>
      <c r="D35" t="s">
        <v>3032</v>
      </c>
      <c r="E35" t="s">
        <v>106</v>
      </c>
      <c r="F35" s="87">
        <v>44952</v>
      </c>
      <c r="G35" s="77">
        <v>19959680.982600003</v>
      </c>
      <c r="H35" s="77">
        <v>-15.157515</v>
      </c>
      <c r="I35" s="77">
        <v>-3025.3916329130002</v>
      </c>
      <c r="J35" s="100">
        <f t="shared" si="0"/>
        <v>1.4561030225623779E-2</v>
      </c>
      <c r="K35" s="100">
        <f>I35/'סכום נכסי הקרן'!$C$42</f>
        <v>-1.89723427756774E-4</v>
      </c>
      <c r="W35" s="93"/>
    </row>
    <row r="36" spans="2:23">
      <c r="B36" t="s">
        <v>3071</v>
      </c>
      <c r="C36" t="s">
        <v>3072</v>
      </c>
      <c r="D36" t="s">
        <v>3032</v>
      </c>
      <c r="E36" t="s">
        <v>106</v>
      </c>
      <c r="F36" s="87">
        <v>44952</v>
      </c>
      <c r="G36" s="77">
        <v>40080000.000000007</v>
      </c>
      <c r="H36" s="77">
        <v>-15.157515</v>
      </c>
      <c r="I36" s="77">
        <v>-6075.1320000000005</v>
      </c>
      <c r="J36" s="100">
        <f t="shared" si="0"/>
        <v>2.9239249462549848E-2</v>
      </c>
      <c r="K36" s="100">
        <f>I36/'סכום נכסי הקרן'!$C$42</f>
        <v>-3.8097377363508124E-4</v>
      </c>
    </row>
    <row r="37" spans="2:23">
      <c r="B37" t="s">
        <v>3073</v>
      </c>
      <c r="C37" t="s">
        <v>3074</v>
      </c>
      <c r="D37" t="s">
        <v>3032</v>
      </c>
      <c r="E37" t="s">
        <v>106</v>
      </c>
      <c r="F37" s="87">
        <v>44952</v>
      </c>
      <c r="G37" s="77">
        <v>10088816.700988002</v>
      </c>
      <c r="H37" s="77">
        <v>-15.112710999999999</v>
      </c>
      <c r="I37" s="77">
        <v>-1524.6936731650001</v>
      </c>
      <c r="J37" s="100">
        <f t="shared" si="0"/>
        <v>7.3382600844957568E-3</v>
      </c>
      <c r="K37" s="100">
        <f>I37/'סכום נכסי הקרן'!$C$42</f>
        <v>-9.561410390806375E-5</v>
      </c>
      <c r="W37" s="93"/>
    </row>
    <row r="38" spans="2:23">
      <c r="B38" t="s">
        <v>3075</v>
      </c>
      <c r="C38" t="s">
        <v>3076</v>
      </c>
      <c r="D38" t="s">
        <v>3032</v>
      </c>
      <c r="E38" t="s">
        <v>106</v>
      </c>
      <c r="F38" s="87">
        <v>44959</v>
      </c>
      <c r="G38" s="77">
        <v>13157361.315159</v>
      </c>
      <c r="H38" s="77">
        <v>-13.976167999999999</v>
      </c>
      <c r="I38" s="77">
        <v>-1838.8949075460005</v>
      </c>
      <c r="J38" s="100">
        <f t="shared" si="0"/>
        <v>8.8504919625038668E-3</v>
      </c>
      <c r="K38" s="100">
        <f>I38/'סכום נכסי הקרן'!$C$42</f>
        <v>-1.1531777947312643E-4</v>
      </c>
      <c r="W38" s="93"/>
    </row>
    <row r="39" spans="2:23">
      <c r="B39" t="s">
        <v>3077</v>
      </c>
      <c r="C39" t="s">
        <v>3078</v>
      </c>
      <c r="D39" t="s">
        <v>3032</v>
      </c>
      <c r="E39" t="s">
        <v>106</v>
      </c>
      <c r="F39" s="87">
        <v>44959</v>
      </c>
      <c r="G39" s="77">
        <v>2380922.6173600005</v>
      </c>
      <c r="H39" s="77">
        <v>-13.962656000000001</v>
      </c>
      <c r="I39" s="77">
        <v>-332.44002520400005</v>
      </c>
      <c r="J39" s="100">
        <f t="shared" si="0"/>
        <v>1.6000140948832248E-3</v>
      </c>
      <c r="K39" s="100">
        <f>I39/'סכום נכסי הקרן'!$C$42</f>
        <v>-2.0847436880270156E-5</v>
      </c>
      <c r="W39" s="93"/>
    </row>
    <row r="40" spans="2:23">
      <c r="B40" t="s">
        <v>3079</v>
      </c>
      <c r="C40" t="s">
        <v>3080</v>
      </c>
      <c r="D40" t="s">
        <v>3032</v>
      </c>
      <c r="E40" t="s">
        <v>106</v>
      </c>
      <c r="F40" s="87">
        <v>44959</v>
      </c>
      <c r="G40" s="77">
        <v>6752000.0000000009</v>
      </c>
      <c r="H40" s="77">
        <v>-13.904968</v>
      </c>
      <c r="I40" s="77">
        <v>-938.86343000000022</v>
      </c>
      <c r="J40" s="100">
        <f t="shared" si="0"/>
        <v>4.5186939215535087E-3</v>
      </c>
      <c r="K40" s="100">
        <f>I40/'סכום נכסי הקרן'!$C$42</f>
        <v>-5.8876472783649141E-5</v>
      </c>
    </row>
    <row r="41" spans="2:23">
      <c r="B41" t="s">
        <v>3081</v>
      </c>
      <c r="C41" t="s">
        <v>3082</v>
      </c>
      <c r="D41" t="s">
        <v>3032</v>
      </c>
      <c r="E41" t="s">
        <v>106</v>
      </c>
      <c r="F41" s="87">
        <v>44959</v>
      </c>
      <c r="G41" s="77">
        <v>10620525.492270004</v>
      </c>
      <c r="H41" s="77">
        <v>-13.871530999999999</v>
      </c>
      <c r="I41" s="77">
        <v>-1473.2295260400003</v>
      </c>
      <c r="J41" s="100">
        <f t="shared" si="0"/>
        <v>7.0905662012739215E-3</v>
      </c>
      <c r="K41" s="100">
        <f>I41/'סכום נכסי הקרן'!$C$42</f>
        <v>-9.238676821607843E-5</v>
      </c>
      <c r="W41" s="93"/>
    </row>
    <row r="42" spans="2:23">
      <c r="B42" t="s">
        <v>3081</v>
      </c>
      <c r="C42" t="s">
        <v>3083</v>
      </c>
      <c r="D42" t="s">
        <v>3032</v>
      </c>
      <c r="E42" t="s">
        <v>106</v>
      </c>
      <c r="F42" s="87">
        <v>44959</v>
      </c>
      <c r="G42" s="77">
        <v>6965666.790740001</v>
      </c>
      <c r="H42" s="77">
        <v>-13.871530999999999</v>
      </c>
      <c r="I42" s="77">
        <v>-966.24465448000012</v>
      </c>
      <c r="J42" s="100">
        <f t="shared" si="0"/>
        <v>4.6504781285733382E-3</v>
      </c>
      <c r="K42" s="100">
        <f>I42/'סכום נכסי הקרן'!$C$42</f>
        <v>-6.0593559493352704E-5</v>
      </c>
      <c r="W42" s="93"/>
    </row>
    <row r="43" spans="2:23">
      <c r="B43" t="s">
        <v>3084</v>
      </c>
      <c r="C43" t="s">
        <v>3085</v>
      </c>
      <c r="D43" t="s">
        <v>3032</v>
      </c>
      <c r="E43" t="s">
        <v>106</v>
      </c>
      <c r="F43" s="87">
        <v>44958</v>
      </c>
      <c r="G43" s="77">
        <v>5247147.8634750005</v>
      </c>
      <c r="H43" s="77">
        <v>-13.379503</v>
      </c>
      <c r="I43" s="77">
        <v>-702.04232554200007</v>
      </c>
      <c r="J43" s="100">
        <f t="shared" si="0"/>
        <v>3.3788880126046921E-3</v>
      </c>
      <c r="K43" s="100">
        <f>I43/'סכום נכסי הקרן'!$C$42</f>
        <v>-4.4025333772712085E-5</v>
      </c>
      <c r="W43" s="93"/>
    </row>
    <row r="44" spans="2:23">
      <c r="B44" t="s">
        <v>3084</v>
      </c>
      <c r="C44" t="s">
        <v>3086</v>
      </c>
      <c r="D44" t="s">
        <v>3032</v>
      </c>
      <c r="E44" t="s">
        <v>106</v>
      </c>
      <c r="F44" s="87">
        <v>44958</v>
      </c>
      <c r="G44" s="77">
        <v>15360588.023256002</v>
      </c>
      <c r="H44" s="77">
        <v>-13.379503</v>
      </c>
      <c r="I44" s="77">
        <v>-2055.170392907</v>
      </c>
      <c r="J44" s="100">
        <f t="shared" si="0"/>
        <v>9.8914130271168348E-3</v>
      </c>
      <c r="K44" s="100">
        <f>I44/'סכום נכסי הקרן'!$C$42</f>
        <v>-1.2888049511498224E-4</v>
      </c>
      <c r="W44" s="93"/>
    </row>
    <row r="45" spans="2:23">
      <c r="B45" t="s">
        <v>3087</v>
      </c>
      <c r="C45" t="s">
        <v>3088</v>
      </c>
      <c r="D45" t="s">
        <v>3032</v>
      </c>
      <c r="E45" t="s">
        <v>106</v>
      </c>
      <c r="F45" s="87">
        <v>44958</v>
      </c>
      <c r="G45" s="77">
        <v>10056187.270584002</v>
      </c>
      <c r="H45" s="77">
        <v>-13.32938</v>
      </c>
      <c r="I45" s="77">
        <v>-1340.4273955570004</v>
      </c>
      <c r="J45" s="100">
        <f t="shared" si="0"/>
        <v>6.4513974355005143E-3</v>
      </c>
      <c r="K45" s="100">
        <f>I45/'סכום נכסי הקרן'!$C$42</f>
        <v>-8.4058697517880125E-5</v>
      </c>
      <c r="W45" s="93"/>
    </row>
    <row r="46" spans="2:23">
      <c r="B46" t="s">
        <v>3087</v>
      </c>
      <c r="C46" t="s">
        <v>3089</v>
      </c>
      <c r="D46" t="s">
        <v>3032</v>
      </c>
      <c r="E46" t="s">
        <v>106</v>
      </c>
      <c r="F46" s="87">
        <v>44958</v>
      </c>
      <c r="G46" s="77">
        <v>9604613.5859700013</v>
      </c>
      <c r="H46" s="77">
        <v>-13.32938</v>
      </c>
      <c r="I46" s="77">
        <v>-1280.2354239750002</v>
      </c>
      <c r="J46" s="100">
        <f t="shared" si="0"/>
        <v>6.1616970515864181E-3</v>
      </c>
      <c r="K46" s="100">
        <f>I46/'סכום נכסי הקרן'!$C$42</f>
        <v>-8.0284036727607547E-5</v>
      </c>
      <c r="W46" s="93"/>
    </row>
    <row r="47" spans="2:23">
      <c r="B47" t="s">
        <v>3090</v>
      </c>
      <c r="C47" t="s">
        <v>3091</v>
      </c>
      <c r="D47" t="s">
        <v>3032</v>
      </c>
      <c r="E47" t="s">
        <v>106</v>
      </c>
      <c r="F47" s="87">
        <v>44958</v>
      </c>
      <c r="G47" s="77">
        <v>7897824.9691000022</v>
      </c>
      <c r="H47" s="77">
        <v>-13.31936</v>
      </c>
      <c r="I47" s="77">
        <v>-1051.9397727310002</v>
      </c>
      <c r="J47" s="100">
        <f t="shared" si="0"/>
        <v>5.0629236425578407E-3</v>
      </c>
      <c r="K47" s="100">
        <f>I47/'סכום נכסי הקרן'!$C$42</f>
        <v>-6.5967532039494587E-5</v>
      </c>
      <c r="W47" s="93"/>
    </row>
    <row r="48" spans="2:23">
      <c r="B48" t="s">
        <v>3090</v>
      </c>
      <c r="C48" t="s">
        <v>3092</v>
      </c>
      <c r="D48" t="s">
        <v>3032</v>
      </c>
      <c r="E48" t="s">
        <v>106</v>
      </c>
      <c r="F48" s="87">
        <v>44958</v>
      </c>
      <c r="G48" s="77">
        <v>11972710.014060002</v>
      </c>
      <c r="H48" s="77">
        <v>-13.31936</v>
      </c>
      <c r="I48" s="77">
        <v>-1594.6883983490002</v>
      </c>
      <c r="J48" s="100">
        <f t="shared" si="0"/>
        <v>7.6751405392278677E-3</v>
      </c>
      <c r="K48" s="100">
        <f>I48/'סכום נכסי הקרן'!$C$42</f>
        <v>-1.0000349900069696E-4</v>
      </c>
      <c r="W48" s="93"/>
    </row>
    <row r="49" spans="2:23">
      <c r="B49" t="s">
        <v>3093</v>
      </c>
      <c r="C49" t="s">
        <v>3094</v>
      </c>
      <c r="D49" t="s">
        <v>3032</v>
      </c>
      <c r="E49" t="s">
        <v>106</v>
      </c>
      <c r="F49" s="87">
        <v>44963</v>
      </c>
      <c r="G49" s="77">
        <v>9608859.6574060023</v>
      </c>
      <c r="H49" s="77">
        <v>-13.249682</v>
      </c>
      <c r="I49" s="77">
        <v>-1273.1433159070004</v>
      </c>
      <c r="J49" s="100">
        <f t="shared" si="0"/>
        <v>6.1275631567153915E-3</v>
      </c>
      <c r="K49" s="100">
        <f>I49/'סכום נכסי הקרן'!$C$42</f>
        <v>-7.9839288008782397E-5</v>
      </c>
      <c r="W49" s="93"/>
    </row>
    <row r="50" spans="2:23">
      <c r="B50" t="s">
        <v>3095</v>
      </c>
      <c r="C50" t="s">
        <v>3096</v>
      </c>
      <c r="D50" t="s">
        <v>3032</v>
      </c>
      <c r="E50" t="s">
        <v>106</v>
      </c>
      <c r="F50" s="87">
        <v>44963</v>
      </c>
      <c r="G50" s="77">
        <v>23960239.048560005</v>
      </c>
      <c r="H50" s="77">
        <v>-13.244389</v>
      </c>
      <c r="I50" s="77">
        <v>-3173.3873770800005</v>
      </c>
      <c r="J50" s="100">
        <f t="shared" si="0"/>
        <v>1.5273324951581112E-2</v>
      </c>
      <c r="K50" s="100">
        <f>I50/'סכום נכסי הקרן'!$C$42</f>
        <v>-1.9900429558602185E-4</v>
      </c>
      <c r="W50" s="93"/>
    </row>
    <row r="51" spans="2:23">
      <c r="B51" t="s">
        <v>3097</v>
      </c>
      <c r="C51" t="s">
        <v>3098</v>
      </c>
      <c r="D51" t="s">
        <v>3032</v>
      </c>
      <c r="E51" t="s">
        <v>106</v>
      </c>
      <c r="F51" s="87">
        <v>44963</v>
      </c>
      <c r="G51" s="77">
        <v>8547499.0605599992</v>
      </c>
      <c r="H51" s="77">
        <v>-13.166335999999999</v>
      </c>
      <c r="I51" s="77">
        <v>-1125.3924712740002</v>
      </c>
      <c r="J51" s="100">
        <f t="shared" si="0"/>
        <v>5.4164471176685464E-3</v>
      </c>
      <c r="K51" s="100">
        <f>I51/'סכום נכסי הקרן'!$C$42</f>
        <v>-7.0573777919848577E-5</v>
      </c>
      <c r="W51" s="93"/>
    </row>
    <row r="52" spans="2:23">
      <c r="B52" t="s">
        <v>3097</v>
      </c>
      <c r="C52" t="s">
        <v>3099</v>
      </c>
      <c r="D52" t="s">
        <v>3032</v>
      </c>
      <c r="E52" t="s">
        <v>106</v>
      </c>
      <c r="F52" s="87">
        <v>44963</v>
      </c>
      <c r="G52" s="77">
        <v>27176000.000000004</v>
      </c>
      <c r="H52" s="77">
        <v>-13.166335999999999</v>
      </c>
      <c r="I52" s="77">
        <v>-3578.0835500000007</v>
      </c>
      <c r="J52" s="100">
        <f t="shared" si="0"/>
        <v>1.7221103593517962E-2</v>
      </c>
      <c r="K52" s="100">
        <f>I52/'סכום נכסי הקרן'!$C$42</f>
        <v>-2.2438294220193206E-4</v>
      </c>
    </row>
    <row r="53" spans="2:23">
      <c r="B53" t="s">
        <v>3100</v>
      </c>
      <c r="C53" t="s">
        <v>3101</v>
      </c>
      <c r="D53" t="s">
        <v>3032</v>
      </c>
      <c r="E53" t="s">
        <v>106</v>
      </c>
      <c r="F53" s="87">
        <v>44963</v>
      </c>
      <c r="G53" s="77">
        <v>13260323.829600003</v>
      </c>
      <c r="H53" s="77">
        <v>-13.066484000000001</v>
      </c>
      <c r="I53" s="77">
        <v>-1732.6580448680002</v>
      </c>
      <c r="J53" s="100">
        <f t="shared" si="0"/>
        <v>8.3391802527400787E-3</v>
      </c>
      <c r="K53" s="100">
        <f>I53/'סכום נכסי הקרן'!$C$42</f>
        <v>-1.0865562653989144E-4</v>
      </c>
      <c r="W53" s="93"/>
    </row>
    <row r="54" spans="2:23">
      <c r="B54" t="s">
        <v>3102</v>
      </c>
      <c r="C54" t="s">
        <v>3103</v>
      </c>
      <c r="D54" t="s">
        <v>3032</v>
      </c>
      <c r="E54" t="s">
        <v>106</v>
      </c>
      <c r="F54" s="87">
        <v>44964</v>
      </c>
      <c r="G54" s="77">
        <v>23940000.000000004</v>
      </c>
      <c r="H54" s="77">
        <v>-12.393001999999999</v>
      </c>
      <c r="I54" s="77">
        <v>-2966.8846700000004</v>
      </c>
      <c r="J54" s="100">
        <f t="shared" si="0"/>
        <v>1.4279439688346669E-2</v>
      </c>
      <c r="K54" s="100">
        <f>I54/'סכום נכסי הקרן'!$C$42</f>
        <v>-1.8605443448306517E-4</v>
      </c>
    </row>
    <row r="55" spans="2:23">
      <c r="B55" t="s">
        <v>3104</v>
      </c>
      <c r="C55" t="s">
        <v>3105</v>
      </c>
      <c r="D55" t="s">
        <v>3032</v>
      </c>
      <c r="E55" t="s">
        <v>106</v>
      </c>
      <c r="F55" s="87">
        <v>44964</v>
      </c>
      <c r="G55" s="77">
        <v>8443682.5761570018</v>
      </c>
      <c r="H55" s="77">
        <v>-12.258423000000001</v>
      </c>
      <c r="I55" s="77">
        <v>-1035.062339433</v>
      </c>
      <c r="J55" s="100">
        <f t="shared" si="0"/>
        <v>4.9816935585880158E-3</v>
      </c>
      <c r="K55" s="100">
        <f>I55/'סכום נכסי הקרן'!$C$42</f>
        <v>-6.4909141957959979E-5</v>
      </c>
      <c r="W55" s="93"/>
    </row>
    <row r="56" spans="2:23">
      <c r="B56" t="s">
        <v>3106</v>
      </c>
      <c r="C56" t="s">
        <v>3107</v>
      </c>
      <c r="D56" t="s">
        <v>3032</v>
      </c>
      <c r="E56" t="s">
        <v>106</v>
      </c>
      <c r="F56" s="87">
        <v>44964</v>
      </c>
      <c r="G56" s="77">
        <v>10591762.258334002</v>
      </c>
      <c r="H56" s="77">
        <v>-12.255145000000001</v>
      </c>
      <c r="I56" s="77">
        <v>-1298.0357979310002</v>
      </c>
      <c r="J56" s="100">
        <f t="shared" si="0"/>
        <v>6.2473691941219477E-3</v>
      </c>
      <c r="K56" s="100">
        <f>I56/'סכום נכסי הקרן'!$C$42</f>
        <v>-8.1400304759007188E-5</v>
      </c>
      <c r="W56" s="93"/>
    </row>
    <row r="57" spans="2:23">
      <c r="B57" t="s">
        <v>3106</v>
      </c>
      <c r="C57" t="s">
        <v>3108</v>
      </c>
      <c r="D57" t="s">
        <v>3032</v>
      </c>
      <c r="E57" t="s">
        <v>106</v>
      </c>
      <c r="F57" s="87">
        <v>44964</v>
      </c>
      <c r="G57" s="77">
        <v>4832694.2657760009</v>
      </c>
      <c r="H57" s="77">
        <v>-12.255145000000001</v>
      </c>
      <c r="I57" s="77">
        <v>-592.25367826000013</v>
      </c>
      <c r="J57" s="100">
        <f t="shared" si="0"/>
        <v>2.8504817745123689E-3</v>
      </c>
      <c r="K57" s="100">
        <f>I57/'סכום נכסי הקרן'!$C$42</f>
        <v>-3.7140447113901309E-5</v>
      </c>
      <c r="W57" s="93"/>
    </row>
    <row r="58" spans="2:23">
      <c r="B58" t="s">
        <v>3109</v>
      </c>
      <c r="C58" t="s">
        <v>3110</v>
      </c>
      <c r="D58" t="s">
        <v>3032</v>
      </c>
      <c r="E58" t="s">
        <v>106</v>
      </c>
      <c r="F58" s="87">
        <v>44964</v>
      </c>
      <c r="G58" s="77">
        <v>4309353.6255719997</v>
      </c>
      <c r="H58" s="77">
        <v>-12.219094999999999</v>
      </c>
      <c r="I58" s="77">
        <v>-526.56402090000017</v>
      </c>
      <c r="J58" s="100">
        <f t="shared" si="0"/>
        <v>2.5343213555027964E-3</v>
      </c>
      <c r="K58" s="100">
        <f>I58/'סכום נכסי הקרן'!$C$42</f>
        <v>-3.3021024416051342E-5</v>
      </c>
      <c r="W58" s="93"/>
    </row>
    <row r="59" spans="2:23">
      <c r="B59" t="s">
        <v>3109</v>
      </c>
      <c r="C59" t="s">
        <v>3111</v>
      </c>
      <c r="D59" t="s">
        <v>3032</v>
      </c>
      <c r="E59" t="s">
        <v>106</v>
      </c>
      <c r="F59" s="87">
        <v>44964</v>
      </c>
      <c r="G59" s="77">
        <v>4834246.7345840009</v>
      </c>
      <c r="H59" s="77">
        <v>-12.219094999999999</v>
      </c>
      <c r="I59" s="77">
        <v>-590.70120945199994</v>
      </c>
      <c r="J59" s="100">
        <f t="shared" si="0"/>
        <v>2.8430098343537116E-3</v>
      </c>
      <c r="K59" s="100">
        <f>I59/'סכום נכסי הקרן'!$C$42</f>
        <v>-3.7043091221019546E-5</v>
      </c>
      <c r="W59" s="93"/>
    </row>
    <row r="60" spans="2:23">
      <c r="B60" t="s">
        <v>3109</v>
      </c>
      <c r="C60" t="s">
        <v>3112</v>
      </c>
      <c r="D60" t="s">
        <v>3032</v>
      </c>
      <c r="E60" t="s">
        <v>106</v>
      </c>
      <c r="F60" s="87">
        <v>44964</v>
      </c>
      <c r="G60" s="77">
        <v>3532960.9468300003</v>
      </c>
      <c r="H60" s="77">
        <v>-12.219094999999999</v>
      </c>
      <c r="I60" s="77">
        <v>-431.69586055900004</v>
      </c>
      <c r="J60" s="100">
        <f t="shared" si="0"/>
        <v>2.0777265348036443E-3</v>
      </c>
      <c r="K60" s="100">
        <f>I60/'סכום נכסי הקרן'!$C$42</f>
        <v>-2.7071807009264334E-5</v>
      </c>
      <c r="W60" s="93"/>
    </row>
    <row r="61" spans="2:23">
      <c r="B61" t="s">
        <v>3113</v>
      </c>
      <c r="C61" t="s">
        <v>3114</v>
      </c>
      <c r="D61" t="s">
        <v>3032</v>
      </c>
      <c r="E61" t="s">
        <v>106</v>
      </c>
      <c r="F61" s="87">
        <v>44964</v>
      </c>
      <c r="G61" s="77">
        <v>14506550.809008002</v>
      </c>
      <c r="H61" s="77">
        <v>-12.189617</v>
      </c>
      <c r="I61" s="77">
        <v>-1768.2930230990005</v>
      </c>
      <c r="J61" s="100">
        <f t="shared" si="0"/>
        <v>8.510689286303259E-3</v>
      </c>
      <c r="K61" s="100">
        <f>I61/'סכום נכסי הקרן'!$C$42</f>
        <v>-1.1089030919864984E-4</v>
      </c>
      <c r="W61" s="93"/>
    </row>
    <row r="62" spans="2:23">
      <c r="B62" t="s">
        <v>3115</v>
      </c>
      <c r="C62" t="s">
        <v>3116</v>
      </c>
      <c r="D62" t="s">
        <v>3032</v>
      </c>
      <c r="E62" t="s">
        <v>106</v>
      </c>
      <c r="F62" s="87">
        <v>44964</v>
      </c>
      <c r="G62" s="77">
        <v>7549294.8447640017</v>
      </c>
      <c r="H62" s="77">
        <v>-12.107398</v>
      </c>
      <c r="I62" s="77">
        <v>-914.02314217700018</v>
      </c>
      <c r="J62" s="100">
        <f t="shared" si="0"/>
        <v>4.399139091736109E-3</v>
      </c>
      <c r="K62" s="100">
        <f>I62/'סכום נכסי הקרן'!$C$42</f>
        <v>-5.7318729151064718E-5</v>
      </c>
      <c r="W62" s="93"/>
    </row>
    <row r="63" spans="2:23">
      <c r="B63" t="s">
        <v>3115</v>
      </c>
      <c r="C63" t="s">
        <v>3117</v>
      </c>
      <c r="D63" t="s">
        <v>3032</v>
      </c>
      <c r="E63" t="s">
        <v>106</v>
      </c>
      <c r="F63" s="87">
        <v>44964</v>
      </c>
      <c r="G63" s="77">
        <v>135441550.00000003</v>
      </c>
      <c r="H63" s="77">
        <v>-12.107398</v>
      </c>
      <c r="I63" s="77">
        <f>-16398.44696-592.166361720156</f>
        <v>-16990.613321720157</v>
      </c>
      <c r="J63" s="100">
        <f t="shared" si="0"/>
        <v>8.1774812701271071E-2</v>
      </c>
      <c r="K63" s="100">
        <f>I63/'סכום נכסי הקרן'!$C$42</f>
        <v>-1.0654876426636013E-3</v>
      </c>
    </row>
    <row r="64" spans="2:23">
      <c r="B64" t="s">
        <v>3118</v>
      </c>
      <c r="C64" t="s">
        <v>3119</v>
      </c>
      <c r="D64" t="s">
        <v>3032</v>
      </c>
      <c r="E64" t="s">
        <v>106</v>
      </c>
      <c r="F64" s="87">
        <v>44956</v>
      </c>
      <c r="G64" s="77">
        <v>9709350.014700003</v>
      </c>
      <c r="H64" s="77">
        <v>-12.116547000000001</v>
      </c>
      <c r="I64" s="77">
        <v>-1176.4379828040001</v>
      </c>
      <c r="J64" s="100">
        <f t="shared" si="0"/>
        <v>5.6621261326379544E-3</v>
      </c>
      <c r="K64" s="100">
        <f>I64/'סכום נכסי הקרן'!$C$42</f>
        <v>-7.3774860818906095E-5</v>
      </c>
      <c r="W64" s="93"/>
    </row>
    <row r="65" spans="2:23">
      <c r="B65" t="s">
        <v>3120</v>
      </c>
      <c r="C65" t="s">
        <v>3121</v>
      </c>
      <c r="D65" t="s">
        <v>3032</v>
      </c>
      <c r="E65" t="s">
        <v>106</v>
      </c>
      <c r="F65" s="87">
        <v>44956</v>
      </c>
      <c r="G65" s="77">
        <v>20580000.000000004</v>
      </c>
      <c r="H65" s="77">
        <v>-12.116547000000001</v>
      </c>
      <c r="I65" s="77">
        <v>-2493.5854300000005</v>
      </c>
      <c r="J65" s="100">
        <f t="shared" si="0"/>
        <v>1.2001478559469925E-2</v>
      </c>
      <c r="K65" s="100">
        <f>I65/'סכום נכסי הקרן'!$C$42</f>
        <v>-1.5637366416870559E-4</v>
      </c>
    </row>
    <row r="66" spans="2:23">
      <c r="B66" t="s">
        <v>3120</v>
      </c>
      <c r="C66" t="s">
        <v>3122</v>
      </c>
      <c r="D66" t="s">
        <v>3032</v>
      </c>
      <c r="E66" t="s">
        <v>106</v>
      </c>
      <c r="F66" s="87">
        <v>44956</v>
      </c>
      <c r="G66" s="77">
        <v>4315266.6732000001</v>
      </c>
      <c r="H66" s="77">
        <v>-12.116547000000001</v>
      </c>
      <c r="I66" s="77">
        <v>-522.86132583000006</v>
      </c>
      <c r="J66" s="100">
        <f t="shared" si="0"/>
        <v>2.5165005040652497E-3</v>
      </c>
      <c r="K66" s="100">
        <f>I66/'סכום נכסי הקרן'!$C$42</f>
        <v>-3.2788827039362577E-5</v>
      </c>
      <c r="W66" s="93"/>
    </row>
    <row r="67" spans="2:23">
      <c r="B67" t="s">
        <v>3123</v>
      </c>
      <c r="C67" t="s">
        <v>3124</v>
      </c>
      <c r="D67" t="s">
        <v>3032</v>
      </c>
      <c r="E67" t="s">
        <v>106</v>
      </c>
      <c r="F67" s="87">
        <v>44957</v>
      </c>
      <c r="G67" s="77">
        <v>20580000.000000004</v>
      </c>
      <c r="H67" s="77">
        <v>-12.111712000000001</v>
      </c>
      <c r="I67" s="77">
        <v>-2492.5902800000003</v>
      </c>
      <c r="J67" s="100">
        <f t="shared" si="0"/>
        <v>1.1996688961630295E-2</v>
      </c>
      <c r="K67" s="100">
        <f>I67/'סכום נכסי הקרן'!$C$42</f>
        <v>-1.5631125794430867E-4</v>
      </c>
    </row>
    <row r="68" spans="2:23">
      <c r="B68" t="s">
        <v>3125</v>
      </c>
      <c r="C68" t="s">
        <v>3126</v>
      </c>
      <c r="D68" t="s">
        <v>3032</v>
      </c>
      <c r="E68" t="s">
        <v>106</v>
      </c>
      <c r="F68" s="87">
        <v>44957</v>
      </c>
      <c r="G68" s="77">
        <v>33462817.193520002</v>
      </c>
      <c r="H68" s="77">
        <v>-12.046379</v>
      </c>
      <c r="I68" s="77">
        <v>-4031.0576537249999</v>
      </c>
      <c r="J68" s="100">
        <f t="shared" si="0"/>
        <v>1.9401241048784806E-2</v>
      </c>
      <c r="K68" s="100">
        <f>I68/'סכום נכסי הקרן'!$C$42</f>
        <v>-2.5278911570648829E-4</v>
      </c>
      <c r="W68" s="93"/>
    </row>
    <row r="69" spans="2:23">
      <c r="B69" t="s">
        <v>3127</v>
      </c>
      <c r="C69" t="s">
        <v>3128</v>
      </c>
      <c r="D69" t="s">
        <v>3032</v>
      </c>
      <c r="E69" t="s">
        <v>106</v>
      </c>
      <c r="F69" s="87">
        <v>44964</v>
      </c>
      <c r="G69" s="77">
        <v>12063510.544800002</v>
      </c>
      <c r="H69" s="77">
        <v>-12.006135</v>
      </c>
      <c r="I69" s="77">
        <v>-1448.3613715900003</v>
      </c>
      <c r="J69" s="100">
        <f t="shared" si="0"/>
        <v>6.9708772510360057E-3</v>
      </c>
      <c r="K69" s="100">
        <f>I69/'סכום נכסי הקרן'!$C$42</f>
        <v>-9.0827277057012833E-5</v>
      </c>
      <c r="W69" s="93"/>
    </row>
    <row r="70" spans="2:23">
      <c r="B70" t="s">
        <v>3127</v>
      </c>
      <c r="C70" t="s">
        <v>3129</v>
      </c>
      <c r="D70" t="s">
        <v>3032</v>
      </c>
      <c r="E70" t="s">
        <v>106</v>
      </c>
      <c r="F70" s="87">
        <v>44964</v>
      </c>
      <c r="G70" s="77">
        <v>20709638.308659002</v>
      </c>
      <c r="H70" s="77">
        <v>-12.006135</v>
      </c>
      <c r="I70" s="77">
        <v>-2486.4271499310007</v>
      </c>
      <c r="J70" s="100">
        <f t="shared" si="0"/>
        <v>1.1967026182688599E-2</v>
      </c>
      <c r="K70" s="100">
        <f>I70/'סכום נכסי הקרן'!$C$42</f>
        <v>-1.5592476577923461E-4</v>
      </c>
      <c r="W70" s="93"/>
    </row>
    <row r="71" spans="2:23">
      <c r="B71" t="s">
        <v>3130</v>
      </c>
      <c r="C71" t="s">
        <v>3131</v>
      </c>
      <c r="D71" t="s">
        <v>3032</v>
      </c>
      <c r="E71" t="s">
        <v>106</v>
      </c>
      <c r="F71" s="87">
        <v>44956</v>
      </c>
      <c r="G71" s="77">
        <v>9935241.0150420014</v>
      </c>
      <c r="H71" s="77">
        <v>-12.002259</v>
      </c>
      <c r="I71" s="77">
        <v>-1192.4533829800005</v>
      </c>
      <c r="J71" s="100">
        <f t="shared" si="0"/>
        <v>5.7392073023950297E-3</v>
      </c>
      <c r="K71" s="100">
        <f>I71/'סכום נכסי הקרן'!$C$42</f>
        <v>-7.4779192484675141E-5</v>
      </c>
      <c r="W71" s="93"/>
    </row>
    <row r="72" spans="2:23">
      <c r="B72" t="s">
        <v>3132</v>
      </c>
      <c r="C72" t="s">
        <v>3133</v>
      </c>
      <c r="D72" t="s">
        <v>3032</v>
      </c>
      <c r="E72" t="s">
        <v>106</v>
      </c>
      <c r="F72" s="87">
        <v>44956</v>
      </c>
      <c r="G72" s="77">
        <v>7775632.4689160017</v>
      </c>
      <c r="H72" s="77">
        <v>-11.998996999999999</v>
      </c>
      <c r="I72" s="77">
        <v>-932.99792959100023</v>
      </c>
      <c r="J72" s="100">
        <f t="shared" si="0"/>
        <v>4.4904636164866491E-3</v>
      </c>
      <c r="K72" s="100">
        <f>I72/'סכום נכסי הקרן'!$C$42</f>
        <v>-5.8508645084584358E-5</v>
      </c>
      <c r="W72" s="93"/>
    </row>
    <row r="73" spans="2:23">
      <c r="B73" t="s">
        <v>3134</v>
      </c>
      <c r="C73" t="s">
        <v>3135</v>
      </c>
      <c r="D73" t="s">
        <v>3032</v>
      </c>
      <c r="E73" t="s">
        <v>106</v>
      </c>
      <c r="F73" s="87">
        <v>44973</v>
      </c>
      <c r="G73" s="77">
        <v>59075000.000000007</v>
      </c>
      <c r="H73" s="77">
        <v>-10.585136</v>
      </c>
      <c r="I73" s="77">
        <v>-6253.1689400000014</v>
      </c>
      <c r="J73" s="100">
        <f t="shared" si="0"/>
        <v>3.0096130679650817E-2</v>
      </c>
      <c r="K73" s="100">
        <f>I73/'סכום נכסי הקרן'!$C$42</f>
        <v>-3.9213853596094391E-4</v>
      </c>
    </row>
    <row r="74" spans="2:23">
      <c r="B74" t="s">
        <v>3136</v>
      </c>
      <c r="C74" t="s">
        <v>3137</v>
      </c>
      <c r="D74" t="s">
        <v>3032</v>
      </c>
      <c r="E74" t="s">
        <v>106</v>
      </c>
      <c r="F74" s="87">
        <v>44973</v>
      </c>
      <c r="G74" s="77">
        <v>109557000.00000001</v>
      </c>
      <c r="H74" s="77">
        <v>-10.489749</v>
      </c>
      <c r="I74" s="77">
        <v>-11492.254210000003</v>
      </c>
      <c r="J74" s="100">
        <f t="shared" si="0"/>
        <v>5.5311536890594107E-2</v>
      </c>
      <c r="K74" s="100">
        <f>I74/'סכום נכסי הקרן'!$C$42</f>
        <v>-7.2068351007967399E-4</v>
      </c>
    </row>
    <row r="75" spans="2:23">
      <c r="B75" t="s">
        <v>3138</v>
      </c>
      <c r="C75" t="s">
        <v>3139</v>
      </c>
      <c r="D75" t="s">
        <v>3032</v>
      </c>
      <c r="E75" t="s">
        <v>106</v>
      </c>
      <c r="F75" s="87">
        <v>44972</v>
      </c>
      <c r="G75" s="77">
        <v>8614790.5491200015</v>
      </c>
      <c r="H75" s="77">
        <v>-10.195836999999999</v>
      </c>
      <c r="I75" s="77">
        <v>-878.34996137900009</v>
      </c>
      <c r="J75" s="100">
        <f t="shared" si="0"/>
        <v>4.2274461914871319E-3</v>
      </c>
      <c r="K75" s="100">
        <f>I75/'סכום נכסי הקרן'!$C$42</f>
        <v>-5.5081650795206669E-5</v>
      </c>
      <c r="W75" s="93"/>
    </row>
    <row r="76" spans="2:23">
      <c r="B76" t="s">
        <v>3140</v>
      </c>
      <c r="C76" t="s">
        <v>3141</v>
      </c>
      <c r="D76" t="s">
        <v>3032</v>
      </c>
      <c r="E76" t="s">
        <v>106</v>
      </c>
      <c r="F76" s="87">
        <v>44972</v>
      </c>
      <c r="G76" s="77">
        <v>4925560.1272000009</v>
      </c>
      <c r="H76" s="77">
        <v>-10.132687000000001</v>
      </c>
      <c r="I76" s="77">
        <v>-499.09159308500006</v>
      </c>
      <c r="J76" s="100">
        <f t="shared" ref="J76:J139" si="1">I76/$I$11</f>
        <v>2.4020981922489477E-3</v>
      </c>
      <c r="K76" s="100">
        <f>I76/'סכום נכסי הקרן'!$C$42</f>
        <v>-3.1298218311492958E-5</v>
      </c>
      <c r="W76" s="93"/>
    </row>
    <row r="77" spans="2:23">
      <c r="B77" t="s">
        <v>3142</v>
      </c>
      <c r="C77" t="s">
        <v>3143</v>
      </c>
      <c r="D77" t="s">
        <v>3032</v>
      </c>
      <c r="E77" t="s">
        <v>106</v>
      </c>
      <c r="F77" s="87">
        <v>44972</v>
      </c>
      <c r="G77" s="77">
        <v>10980026.207100002</v>
      </c>
      <c r="H77" s="77">
        <v>-10.101139</v>
      </c>
      <c r="I77" s="77">
        <v>-1109.1077581980003</v>
      </c>
      <c r="J77" s="100">
        <f t="shared" si="1"/>
        <v>5.3380697609205436E-3</v>
      </c>
      <c r="K77" s="100">
        <f>I77/'סכום נכסי הקרן'!$C$42</f>
        <v>-6.9552557542558306E-5</v>
      </c>
      <c r="W77" s="93"/>
    </row>
    <row r="78" spans="2:23">
      <c r="B78" t="s">
        <v>3142</v>
      </c>
      <c r="C78" t="s">
        <v>3144</v>
      </c>
      <c r="D78" t="s">
        <v>3032</v>
      </c>
      <c r="E78" t="s">
        <v>106</v>
      </c>
      <c r="F78" s="87">
        <v>44972</v>
      </c>
      <c r="G78" s="77">
        <v>7201451.940200001</v>
      </c>
      <c r="H78" s="77">
        <v>-10.101139</v>
      </c>
      <c r="I78" s="77">
        <v>-727.42870249300006</v>
      </c>
      <c r="J78" s="100">
        <f t="shared" si="1"/>
        <v>3.5010711369583051E-3</v>
      </c>
      <c r="K78" s="100">
        <f>I78/'סכום נכסי הקרן'!$C$42</f>
        <v>-4.5617322856397033E-5</v>
      </c>
      <c r="W78" s="93"/>
    </row>
    <row r="79" spans="2:23">
      <c r="B79" t="s">
        <v>3145</v>
      </c>
      <c r="C79" t="s">
        <v>3146</v>
      </c>
      <c r="D79" t="s">
        <v>3032</v>
      </c>
      <c r="E79" t="s">
        <v>106</v>
      </c>
      <c r="F79" s="87">
        <v>44972</v>
      </c>
      <c r="G79" s="77">
        <v>2196382.6699920008</v>
      </c>
      <c r="H79" s="77">
        <v>-10.08222</v>
      </c>
      <c r="I79" s="77">
        <v>-221.44412306700005</v>
      </c>
      <c r="J79" s="100">
        <f t="shared" si="1"/>
        <v>1.0657974108828586E-3</v>
      </c>
      <c r="K79" s="100">
        <f>I79/'סכום נכסי הקרן'!$C$42</f>
        <v>-1.3886842823192374E-5</v>
      </c>
      <c r="W79" s="93"/>
    </row>
    <row r="80" spans="2:23">
      <c r="B80" t="s">
        <v>3147</v>
      </c>
      <c r="C80" t="s">
        <v>3148</v>
      </c>
      <c r="D80" t="s">
        <v>3032</v>
      </c>
      <c r="E80" t="s">
        <v>106</v>
      </c>
      <c r="F80" s="87">
        <v>44973</v>
      </c>
      <c r="G80" s="77">
        <v>11014623.826200003</v>
      </c>
      <c r="H80" s="77">
        <v>-9.7217570000000002</v>
      </c>
      <c r="I80" s="77">
        <v>-1070.8149718420002</v>
      </c>
      <c r="J80" s="100">
        <f t="shared" si="1"/>
        <v>5.1537688547214338E-3</v>
      </c>
      <c r="K80" s="100">
        <f>I80/'סכום נכסי הקרן'!$C$42</f>
        <v>-6.7151202753716304E-5</v>
      </c>
      <c r="W80" s="93"/>
    </row>
    <row r="81" spans="2:23">
      <c r="B81" t="s">
        <v>3147</v>
      </c>
      <c r="C81" t="s">
        <v>3149</v>
      </c>
      <c r="D81" t="s">
        <v>3032</v>
      </c>
      <c r="E81" t="s">
        <v>106</v>
      </c>
      <c r="F81" s="87">
        <v>44973</v>
      </c>
      <c r="G81" s="77">
        <v>22763000.000000004</v>
      </c>
      <c r="H81" s="77">
        <v>-9.7217570000000002</v>
      </c>
      <c r="I81" s="77">
        <v>-2212.9635600000006</v>
      </c>
      <c r="J81" s="100">
        <f t="shared" si="1"/>
        <v>1.0650862167665231E-2</v>
      </c>
      <c r="K81" s="100">
        <f>I81/'סכום נכסי הקרן'!$C$42</f>
        <v>-1.3877576295792809E-4</v>
      </c>
    </row>
    <row r="82" spans="2:23">
      <c r="B82" t="s">
        <v>3150</v>
      </c>
      <c r="C82" t="s">
        <v>3151</v>
      </c>
      <c r="D82" t="s">
        <v>3032</v>
      </c>
      <c r="E82" t="s">
        <v>106</v>
      </c>
      <c r="F82" s="87">
        <v>44973</v>
      </c>
      <c r="G82" s="77">
        <v>27319387.165172003</v>
      </c>
      <c r="H82" s="77">
        <v>-9.7092259999999992</v>
      </c>
      <c r="I82" s="77">
        <v>-2652.5010538480001</v>
      </c>
      <c r="J82" s="100">
        <f t="shared" si="1"/>
        <v>1.2766330017707933E-2</v>
      </c>
      <c r="K82" s="100">
        <f>I82/'סכום נכסי הקרן'!$C$42</f>
        <v>-1.663393216897184E-4</v>
      </c>
      <c r="W82" s="93"/>
    </row>
    <row r="83" spans="2:23">
      <c r="B83" t="s">
        <v>3152</v>
      </c>
      <c r="C83" t="s">
        <v>3153</v>
      </c>
      <c r="D83" t="s">
        <v>3032</v>
      </c>
      <c r="E83" t="s">
        <v>106</v>
      </c>
      <c r="F83" s="87">
        <v>44977</v>
      </c>
      <c r="G83" s="77">
        <v>19226192.586252</v>
      </c>
      <c r="H83" s="77">
        <v>-9.369707</v>
      </c>
      <c r="I83" s="77">
        <v>-1801.4378600190003</v>
      </c>
      <c r="J83" s="100">
        <f t="shared" si="1"/>
        <v>8.6702134176471386E-3</v>
      </c>
      <c r="K83" s="100">
        <f>I83/'סכום נכסי הקרן'!$C$42</f>
        <v>-1.1296883417521522E-4</v>
      </c>
      <c r="W83" s="93"/>
    </row>
    <row r="84" spans="2:23">
      <c r="B84" t="s">
        <v>3154</v>
      </c>
      <c r="C84" t="s">
        <v>3155</v>
      </c>
      <c r="D84" t="s">
        <v>3032</v>
      </c>
      <c r="E84" t="s">
        <v>106</v>
      </c>
      <c r="F84" s="87">
        <v>44977</v>
      </c>
      <c r="G84" s="77">
        <v>17036364.079231005</v>
      </c>
      <c r="H84" s="77">
        <v>-9.3323610000000006</v>
      </c>
      <c r="I84" s="77">
        <v>-1589.8950184700002</v>
      </c>
      <c r="J84" s="100">
        <f t="shared" si="1"/>
        <v>7.6520702865895962E-3</v>
      </c>
      <c r="K84" s="100">
        <f>I84/'סכום נכסי הקרן'!$C$42</f>
        <v>-9.9702904376420637E-5</v>
      </c>
      <c r="W84" s="93"/>
    </row>
    <row r="85" spans="2:23">
      <c r="B85" t="s">
        <v>3156</v>
      </c>
      <c r="C85" t="s">
        <v>3157</v>
      </c>
      <c r="D85" t="s">
        <v>3032</v>
      </c>
      <c r="E85" t="s">
        <v>106</v>
      </c>
      <c r="F85" s="87">
        <v>44977</v>
      </c>
      <c r="G85" s="77">
        <v>72057500.000000015</v>
      </c>
      <c r="H85" s="77">
        <v>-9.3105879999999992</v>
      </c>
      <c r="I85" s="77">
        <v>-6708.976920000001</v>
      </c>
      <c r="J85" s="100">
        <f t="shared" si="1"/>
        <v>3.2289907413101365E-2</v>
      </c>
      <c r="K85" s="100">
        <f>I85/'סכום נכסי הקרן'!$C$42</f>
        <v>-4.2072242289436092E-4</v>
      </c>
    </row>
    <row r="86" spans="2:23">
      <c r="B86" t="s">
        <v>3158</v>
      </c>
      <c r="C86" t="s">
        <v>3159</v>
      </c>
      <c r="D86" t="s">
        <v>3032</v>
      </c>
      <c r="E86" t="s">
        <v>106</v>
      </c>
      <c r="F86" s="87">
        <v>45013</v>
      </c>
      <c r="G86" s="77">
        <v>11061802.397700002</v>
      </c>
      <c r="H86" s="77">
        <v>-9.1732849999999999</v>
      </c>
      <c r="I86" s="77">
        <v>-1014.7306586620002</v>
      </c>
      <c r="J86" s="100">
        <f t="shared" si="1"/>
        <v>4.883838386707604E-3</v>
      </c>
      <c r="K86" s="100">
        <f>I86/'סכום נכסי הקרן'!$C$42</f>
        <v>-6.3634134740393086E-5</v>
      </c>
      <c r="W86" s="93"/>
    </row>
    <row r="87" spans="2:23">
      <c r="B87" t="s">
        <v>3158</v>
      </c>
      <c r="C87" t="s">
        <v>3160</v>
      </c>
      <c r="D87" t="s">
        <v>3032</v>
      </c>
      <c r="E87" t="s">
        <v>106</v>
      </c>
      <c r="F87" s="87">
        <v>45013</v>
      </c>
      <c r="G87" s="77">
        <v>2720657.3840250005</v>
      </c>
      <c r="H87" s="77">
        <v>-9.1732849999999999</v>
      </c>
      <c r="I87" s="77">
        <v>-249.57365510400004</v>
      </c>
      <c r="J87" s="100">
        <f t="shared" si="1"/>
        <v>1.2011831777262178E-3</v>
      </c>
      <c r="K87" s="100">
        <f>I87/'סכום נכסי הקרן'!$C$42</f>
        <v>-1.5650856176437176E-5</v>
      </c>
      <c r="W87" s="93"/>
    </row>
    <row r="88" spans="2:23">
      <c r="B88" t="s">
        <v>3161</v>
      </c>
      <c r="C88" t="s">
        <v>3162</v>
      </c>
      <c r="D88" t="s">
        <v>3032</v>
      </c>
      <c r="E88" t="s">
        <v>106</v>
      </c>
      <c r="F88" s="87">
        <v>45013</v>
      </c>
      <c r="G88" s="77">
        <v>42240000.000000007</v>
      </c>
      <c r="H88" s="77">
        <v>-9.0802399999999999</v>
      </c>
      <c r="I88" s="77">
        <v>-3835.4932000000008</v>
      </c>
      <c r="J88" s="100">
        <f t="shared" si="1"/>
        <v>1.8460000949232645E-2</v>
      </c>
      <c r="K88" s="100">
        <f>I88/'סכום נכסי הקרן'!$C$42</f>
        <v>-2.4052519651518575E-4</v>
      </c>
    </row>
    <row r="89" spans="2:23">
      <c r="B89" t="s">
        <v>3161</v>
      </c>
      <c r="C89" t="s">
        <v>3163</v>
      </c>
      <c r="D89" t="s">
        <v>3032</v>
      </c>
      <c r="E89" t="s">
        <v>106</v>
      </c>
      <c r="F89" s="87">
        <v>45013</v>
      </c>
      <c r="G89" s="77">
        <v>3764220.9580800002</v>
      </c>
      <c r="H89" s="77">
        <v>-9.0802399999999999</v>
      </c>
      <c r="I89" s="77">
        <v>-341.80028102000006</v>
      </c>
      <c r="J89" s="100">
        <f t="shared" si="1"/>
        <v>1.645064450140906E-3</v>
      </c>
      <c r="K89" s="100">
        <f>I89/'סכום נכסי הקרן'!$C$42</f>
        <v>-2.1434421982883768E-5</v>
      </c>
      <c r="W89" s="93"/>
    </row>
    <row r="90" spans="2:23">
      <c r="B90" t="s">
        <v>3164</v>
      </c>
      <c r="C90" t="s">
        <v>3165</v>
      </c>
      <c r="D90" t="s">
        <v>3032</v>
      </c>
      <c r="E90" t="s">
        <v>106</v>
      </c>
      <c r="F90" s="87">
        <v>45013</v>
      </c>
      <c r="G90" s="77">
        <v>98588000.000000015</v>
      </c>
      <c r="H90" s="77">
        <v>-9.0492600000000003</v>
      </c>
      <c r="I90" s="77">
        <v>-8921.4841199999992</v>
      </c>
      <c r="J90" s="100">
        <f t="shared" si="1"/>
        <v>4.2938573147193668E-2</v>
      </c>
      <c r="K90" s="100">
        <f>I90/'סכום נכסי הקרן'!$C$42</f>
        <v>-5.5946956734797713E-4</v>
      </c>
    </row>
    <row r="91" spans="2:23">
      <c r="B91" t="s">
        <v>3166</v>
      </c>
      <c r="C91" t="s">
        <v>3167</v>
      </c>
      <c r="D91" t="s">
        <v>3032</v>
      </c>
      <c r="E91" t="s">
        <v>106</v>
      </c>
      <c r="F91" s="87">
        <v>45013</v>
      </c>
      <c r="G91" s="77">
        <v>4433527.6257600002</v>
      </c>
      <c r="H91" s="77">
        <v>-8.9564249999999994</v>
      </c>
      <c r="I91" s="77">
        <v>-397.08559678500006</v>
      </c>
      <c r="J91" s="100">
        <f t="shared" si="1"/>
        <v>1.9111493910555519E-3</v>
      </c>
      <c r="K91" s="100">
        <f>I91/'סכום נכסי הקרן'!$C$42</f>
        <v>-2.4901384572931047E-5</v>
      </c>
      <c r="W91" s="93"/>
    </row>
    <row r="92" spans="2:23">
      <c r="B92" t="s">
        <v>3168</v>
      </c>
      <c r="C92" t="s">
        <v>3169</v>
      </c>
      <c r="D92" t="s">
        <v>3032</v>
      </c>
      <c r="E92" t="s">
        <v>106</v>
      </c>
      <c r="F92" s="87">
        <v>45014</v>
      </c>
      <c r="G92" s="77">
        <v>4546032.5732500013</v>
      </c>
      <c r="H92" s="77">
        <v>-8.8678559999999997</v>
      </c>
      <c r="I92" s="77">
        <v>-403.13561900800005</v>
      </c>
      <c r="J92" s="100">
        <f t="shared" si="1"/>
        <v>1.9402677886528827E-3</v>
      </c>
      <c r="K92" s="100">
        <f>I92/'סכום נכסי הקרן'!$C$42</f>
        <v>-2.5280783703167624E-5</v>
      </c>
      <c r="W92" s="93"/>
    </row>
    <row r="93" spans="2:23">
      <c r="B93" t="s">
        <v>3168</v>
      </c>
      <c r="C93" t="s">
        <v>3170</v>
      </c>
      <c r="D93" t="s">
        <v>3032</v>
      </c>
      <c r="E93" t="s">
        <v>106</v>
      </c>
      <c r="F93" s="87">
        <v>45014</v>
      </c>
      <c r="G93" s="77">
        <v>3770637.2438040008</v>
      </c>
      <c r="H93" s="77">
        <v>-8.8678559999999997</v>
      </c>
      <c r="I93" s="77">
        <v>-334.37467832600004</v>
      </c>
      <c r="J93" s="100">
        <f t="shared" si="1"/>
        <v>1.6093254654440058E-3</v>
      </c>
      <c r="K93" s="100">
        <f>I93/'סכום נכסי הקרן'!$C$42</f>
        <v>-2.096875969277254E-5</v>
      </c>
      <c r="W93" s="93"/>
    </row>
    <row r="94" spans="2:23">
      <c r="B94" t="s">
        <v>3171</v>
      </c>
      <c r="C94" t="s">
        <v>3172</v>
      </c>
      <c r="D94" t="s">
        <v>3032</v>
      </c>
      <c r="E94" t="s">
        <v>106</v>
      </c>
      <c r="F94" s="87">
        <v>45012</v>
      </c>
      <c r="G94" s="77">
        <v>15532758.356850002</v>
      </c>
      <c r="H94" s="77">
        <v>-8.8269129999999993</v>
      </c>
      <c r="I94" s="77">
        <v>-1371.0631147650004</v>
      </c>
      <c r="J94" s="100">
        <f t="shared" si="1"/>
        <v>6.5988453323342529E-3</v>
      </c>
      <c r="K94" s="100">
        <f>I94/'סכום נכסי הקרן'!$C$42</f>
        <v>-8.597987479513047E-5</v>
      </c>
      <c r="W94" s="93"/>
    </row>
    <row r="95" spans="2:23">
      <c r="B95" t="s">
        <v>3173</v>
      </c>
      <c r="C95" t="s">
        <v>3174</v>
      </c>
      <c r="D95" t="s">
        <v>3032</v>
      </c>
      <c r="E95" t="s">
        <v>106</v>
      </c>
      <c r="F95" s="87">
        <v>45014</v>
      </c>
      <c r="G95" s="77">
        <v>18863880.028559998</v>
      </c>
      <c r="H95" s="77">
        <v>-8.8061389999999999</v>
      </c>
      <c r="I95" s="77">
        <v>-1661.1795820860004</v>
      </c>
      <c r="J95" s="100">
        <f t="shared" si="1"/>
        <v>7.9951586570805155E-3</v>
      </c>
      <c r="K95" s="100">
        <f>I95/'סכום נכסי הקרן'!$C$42</f>
        <v>-1.0417318571396484E-4</v>
      </c>
      <c r="W95" s="93"/>
    </row>
    <row r="96" spans="2:23">
      <c r="B96" t="s">
        <v>3175</v>
      </c>
      <c r="C96" t="s">
        <v>3176</v>
      </c>
      <c r="D96" t="s">
        <v>3032</v>
      </c>
      <c r="E96" t="s">
        <v>106</v>
      </c>
      <c r="F96" s="87">
        <v>45012</v>
      </c>
      <c r="G96" s="77">
        <v>6661614.2958000014</v>
      </c>
      <c r="H96" s="77">
        <v>-8.7498400000000007</v>
      </c>
      <c r="I96" s="77">
        <v>-582.88062060800007</v>
      </c>
      <c r="J96" s="100">
        <f t="shared" si="1"/>
        <v>2.8053698047784286E-3</v>
      </c>
      <c r="K96" s="100">
        <f>I96/'סכום נכסי הקרן'!$C$42</f>
        <v>-3.6552659203419422E-5</v>
      </c>
      <c r="W96" s="93"/>
    </row>
    <row r="97" spans="2:23">
      <c r="B97" t="s">
        <v>3177</v>
      </c>
      <c r="C97" t="s">
        <v>3178</v>
      </c>
      <c r="D97" t="s">
        <v>3032</v>
      </c>
      <c r="E97" t="s">
        <v>106</v>
      </c>
      <c r="F97" s="87">
        <v>44993</v>
      </c>
      <c r="G97" s="77">
        <v>8767920.4270000011</v>
      </c>
      <c r="H97" s="77">
        <v>-8.1637520000000006</v>
      </c>
      <c r="I97" s="77">
        <v>-715.791289097</v>
      </c>
      <c r="J97" s="100">
        <f t="shared" si="1"/>
        <v>3.445060957527724E-3</v>
      </c>
      <c r="K97" s="100">
        <f>I97/'סכום נכסי הקרן'!$C$42</f>
        <v>-4.4887536360099407E-5</v>
      </c>
      <c r="W97" s="93"/>
    </row>
    <row r="98" spans="2:23">
      <c r="B98" t="s">
        <v>3179</v>
      </c>
      <c r="C98" t="s">
        <v>3180</v>
      </c>
      <c r="D98" t="s">
        <v>3032</v>
      </c>
      <c r="E98" t="s">
        <v>106</v>
      </c>
      <c r="F98" s="87">
        <v>44993</v>
      </c>
      <c r="G98" s="77">
        <v>19536000.000000004</v>
      </c>
      <c r="H98" s="77">
        <v>-8.1028490000000009</v>
      </c>
      <c r="I98" s="77">
        <v>-1582.9726000000003</v>
      </c>
      <c r="J98" s="100">
        <f t="shared" si="1"/>
        <v>7.6187530976744439E-3</v>
      </c>
      <c r="K98" s="100">
        <f>I98/'סכום נכסי הקרן'!$C$42</f>
        <v>-9.9268796955018592E-5</v>
      </c>
    </row>
    <row r="99" spans="2:23">
      <c r="B99" t="s">
        <v>3181</v>
      </c>
      <c r="C99" t="s">
        <v>3182</v>
      </c>
      <c r="D99" t="s">
        <v>3032</v>
      </c>
      <c r="E99" t="s">
        <v>106</v>
      </c>
      <c r="F99" s="87">
        <v>44993</v>
      </c>
      <c r="G99" s="77">
        <v>6274926.142833</v>
      </c>
      <c r="H99" s="77">
        <v>-7.7865029999999997</v>
      </c>
      <c r="I99" s="77">
        <v>-488.59733220000004</v>
      </c>
      <c r="J99" s="100">
        <f t="shared" si="1"/>
        <v>2.3515899379523177E-3</v>
      </c>
      <c r="K99" s="100">
        <f>I99/'סכום נכסי הקרן'!$C$42</f>
        <v>-3.0640119331772109E-5</v>
      </c>
      <c r="W99" s="93"/>
    </row>
    <row r="100" spans="2:23">
      <c r="B100" t="s">
        <v>3183</v>
      </c>
      <c r="C100" t="s">
        <v>3184</v>
      </c>
      <c r="D100" t="s">
        <v>3032</v>
      </c>
      <c r="E100" t="s">
        <v>106</v>
      </c>
      <c r="F100" s="87">
        <v>44993</v>
      </c>
      <c r="G100" s="77">
        <v>7850262.6785520008</v>
      </c>
      <c r="H100" s="77">
        <v>-7.6958149999999996</v>
      </c>
      <c r="I100" s="77">
        <v>-604.14166461200011</v>
      </c>
      <c r="J100" s="100">
        <f t="shared" si="1"/>
        <v>2.9076979466965314E-3</v>
      </c>
      <c r="K100" s="100">
        <f>I100/'סכום נכסי הקרן'!$C$42</f>
        <v>-3.7885947132903987E-5</v>
      </c>
      <c r="W100" s="93"/>
    </row>
    <row r="101" spans="2:23">
      <c r="B101" t="s">
        <v>3185</v>
      </c>
      <c r="C101" t="s">
        <v>3186</v>
      </c>
      <c r="D101" t="s">
        <v>3032</v>
      </c>
      <c r="E101" t="s">
        <v>106</v>
      </c>
      <c r="F101" s="87">
        <v>44993</v>
      </c>
      <c r="G101" s="77">
        <v>12032128.545341</v>
      </c>
      <c r="H101" s="77">
        <v>-7.6927940000000001</v>
      </c>
      <c r="I101" s="77">
        <v>-925.60690136200014</v>
      </c>
      <c r="J101" s="100">
        <f t="shared" si="1"/>
        <v>4.4548910366361237E-3</v>
      </c>
      <c r="K101" s="100">
        <f>I101/'סכום נכסי הקרן'!$C$42</f>
        <v>-5.8045150971955102E-5</v>
      </c>
      <c r="W101" s="93"/>
    </row>
    <row r="102" spans="2:23">
      <c r="B102" t="s">
        <v>3185</v>
      </c>
      <c r="C102" t="s">
        <v>3187</v>
      </c>
      <c r="D102" t="s">
        <v>3032</v>
      </c>
      <c r="E102" t="s">
        <v>106</v>
      </c>
      <c r="F102" s="87">
        <v>44993</v>
      </c>
      <c r="G102" s="77">
        <v>18503851.618263006</v>
      </c>
      <c r="H102" s="77">
        <v>-7.6927940000000001</v>
      </c>
      <c r="I102" s="77">
        <v>-1423.4632457480002</v>
      </c>
      <c r="J102" s="100">
        <f t="shared" si="1"/>
        <v>6.8510440502686475E-3</v>
      </c>
      <c r="K102" s="100">
        <f>I102/'סכום נכסי הקרן'!$C$42</f>
        <v>-8.926590638087478E-5</v>
      </c>
      <c r="W102" s="93"/>
    </row>
    <row r="103" spans="2:23">
      <c r="B103" t="s">
        <v>3188</v>
      </c>
      <c r="C103" t="s">
        <v>3189</v>
      </c>
      <c r="D103" t="s">
        <v>3032</v>
      </c>
      <c r="E103" t="s">
        <v>106</v>
      </c>
      <c r="F103" s="87">
        <v>44986</v>
      </c>
      <c r="G103" s="77">
        <v>10153532.038736003</v>
      </c>
      <c r="H103" s="77">
        <v>-7.7094550000000002</v>
      </c>
      <c r="I103" s="77">
        <v>-782.78193419100012</v>
      </c>
      <c r="J103" s="100">
        <f t="shared" si="1"/>
        <v>3.7674829532243792E-3</v>
      </c>
      <c r="K103" s="100">
        <f>I103/'סכום נכסי הקרן'!$C$42</f>
        <v>-4.908854447971058E-5</v>
      </c>
      <c r="W103" s="93"/>
    </row>
    <row r="104" spans="2:23">
      <c r="B104" t="s">
        <v>3188</v>
      </c>
      <c r="C104" t="s">
        <v>3190</v>
      </c>
      <c r="D104" t="s">
        <v>3032</v>
      </c>
      <c r="E104" t="s">
        <v>106</v>
      </c>
      <c r="F104" s="87">
        <v>44986</v>
      </c>
      <c r="G104" s="77">
        <v>11440879.074465001</v>
      </c>
      <c r="H104" s="77">
        <v>-7.7094550000000002</v>
      </c>
      <c r="I104" s="77">
        <v>-882.02936882600022</v>
      </c>
      <c r="J104" s="100">
        <f t="shared" si="1"/>
        <v>4.2451549609784289E-3</v>
      </c>
      <c r="K104" s="100">
        <f>I104/'סכום נכסי הקרן'!$C$42</f>
        <v>-5.5312387796447903E-5</v>
      </c>
      <c r="W104" s="93"/>
    </row>
    <row r="105" spans="2:23">
      <c r="B105" t="s">
        <v>3191</v>
      </c>
      <c r="C105" t="s">
        <v>3192</v>
      </c>
      <c r="D105" t="s">
        <v>3032</v>
      </c>
      <c r="E105" t="s">
        <v>106</v>
      </c>
      <c r="F105" s="87">
        <v>44986</v>
      </c>
      <c r="G105" s="77">
        <v>10322117.882295001</v>
      </c>
      <c r="H105" s="77">
        <v>-7.6792600000000002</v>
      </c>
      <c r="I105" s="77">
        <v>-792.66228194700022</v>
      </c>
      <c r="J105" s="100">
        <f t="shared" si="1"/>
        <v>3.8150364800966234E-3</v>
      </c>
      <c r="K105" s="100">
        <f>I105/'סכום נכסי הקרן'!$C$42</f>
        <v>-4.970814474015435E-5</v>
      </c>
      <c r="W105" s="93"/>
    </row>
    <row r="106" spans="2:23">
      <c r="B106" t="s">
        <v>3193</v>
      </c>
      <c r="C106" t="s">
        <v>3194</v>
      </c>
      <c r="D106" t="s">
        <v>3032</v>
      </c>
      <c r="E106" t="s">
        <v>106</v>
      </c>
      <c r="F106" s="87">
        <v>44993</v>
      </c>
      <c r="G106" s="77">
        <v>13474200.020399999</v>
      </c>
      <c r="H106" s="77">
        <v>-7.5630800000000002</v>
      </c>
      <c r="I106" s="77">
        <v>-1019.0645684200002</v>
      </c>
      <c r="J106" s="100">
        <f t="shared" si="1"/>
        <v>4.9046972369453171E-3</v>
      </c>
      <c r="K106" s="100">
        <f>I106/'סכום נכסי הקרן'!$C$42</f>
        <v>-6.3905915823520026E-5</v>
      </c>
      <c r="W106" s="93"/>
    </row>
    <row r="107" spans="2:23">
      <c r="B107" t="s">
        <v>3193</v>
      </c>
      <c r="C107" t="s">
        <v>3195</v>
      </c>
      <c r="D107" t="s">
        <v>3032</v>
      </c>
      <c r="E107" t="s">
        <v>106</v>
      </c>
      <c r="F107" s="87">
        <v>44993</v>
      </c>
      <c r="G107" s="77">
        <v>1841104.5135000004</v>
      </c>
      <c r="H107" s="77">
        <v>-7.5630800000000002</v>
      </c>
      <c r="I107" s="77">
        <v>-139.24421291200002</v>
      </c>
      <c r="J107" s="100">
        <f t="shared" si="1"/>
        <v>6.7017412585444606E-4</v>
      </c>
      <c r="K107" s="100">
        <f>I107/'סכום נכסי הקרן'!$C$42</f>
        <v>-8.7320560688938689E-6</v>
      </c>
      <c r="W107" s="93"/>
    </row>
    <row r="108" spans="2:23">
      <c r="B108" t="s">
        <v>3196</v>
      </c>
      <c r="C108" t="s">
        <v>3197</v>
      </c>
      <c r="D108" t="s">
        <v>3032</v>
      </c>
      <c r="E108" t="s">
        <v>106</v>
      </c>
      <c r="F108" s="87">
        <v>44980</v>
      </c>
      <c r="G108" s="77">
        <v>8288915.5347080007</v>
      </c>
      <c r="H108" s="77">
        <v>-7.5541650000000002</v>
      </c>
      <c r="I108" s="77">
        <v>-626.1583299670001</v>
      </c>
      <c r="J108" s="100">
        <f t="shared" si="1"/>
        <v>3.0136628492942567E-3</v>
      </c>
      <c r="K108" s="100">
        <f>I108/'סכום נכסי הקרן'!$C$42</f>
        <v>-3.9266620356655354E-5</v>
      </c>
      <c r="W108" s="93"/>
    </row>
    <row r="109" spans="2:23">
      <c r="B109" t="s">
        <v>3196</v>
      </c>
      <c r="C109" t="s">
        <v>3198</v>
      </c>
      <c r="D109" t="s">
        <v>3032</v>
      </c>
      <c r="E109" t="s">
        <v>106</v>
      </c>
      <c r="F109" s="87">
        <v>44980</v>
      </c>
      <c r="G109" s="77">
        <v>8987077.5374160018</v>
      </c>
      <c r="H109" s="77">
        <v>-7.5541650000000002</v>
      </c>
      <c r="I109" s="77">
        <v>-678.89863740900012</v>
      </c>
      <c r="J109" s="100">
        <f t="shared" si="1"/>
        <v>3.2674988163198639E-3</v>
      </c>
      <c r="K109" s="100">
        <f>I109/'סכום נכסי הקרן'!$C$42</f>
        <v>-4.2573984533903371E-5</v>
      </c>
      <c r="W109" s="93"/>
    </row>
    <row r="110" spans="2:23">
      <c r="B110" t="s">
        <v>3196</v>
      </c>
      <c r="C110" t="s">
        <v>3199</v>
      </c>
      <c r="D110" t="s">
        <v>3032</v>
      </c>
      <c r="E110" t="s">
        <v>106</v>
      </c>
      <c r="F110" s="87">
        <v>44980</v>
      </c>
      <c r="G110" s="77">
        <v>7561299.3293640008</v>
      </c>
      <c r="H110" s="77">
        <v>-7.5541650000000002</v>
      </c>
      <c r="I110" s="77">
        <v>-571.19300355100017</v>
      </c>
      <c r="J110" s="100">
        <f t="shared" si="1"/>
        <v>2.7491179981094754E-3</v>
      </c>
      <c r="K110" s="100">
        <f>I110/'סכום נכסי הקרן'!$C$42</f>
        <v>-3.5819724416980711E-5</v>
      </c>
      <c r="W110" s="93"/>
    </row>
    <row r="111" spans="2:23">
      <c r="B111" t="s">
        <v>3200</v>
      </c>
      <c r="C111" t="s">
        <v>3201</v>
      </c>
      <c r="D111" t="s">
        <v>3032</v>
      </c>
      <c r="E111" t="s">
        <v>106</v>
      </c>
      <c r="F111" s="87">
        <v>44998</v>
      </c>
      <c r="G111" s="77">
        <v>78581800.000000015</v>
      </c>
      <c r="H111" s="77">
        <v>-7.3174169999999998</v>
      </c>
      <c r="I111" s="77">
        <v>-5750.1575999999995</v>
      </c>
      <c r="J111" s="100">
        <f t="shared" si="1"/>
        <v>2.7675166978326872E-2</v>
      </c>
      <c r="K111" s="100">
        <f>I111/'סכום נכסי הקרן'!$C$42</f>
        <v>-3.6059450887132024E-4</v>
      </c>
    </row>
    <row r="112" spans="2:23">
      <c r="B112" t="s">
        <v>3202</v>
      </c>
      <c r="C112" t="s">
        <v>3203</v>
      </c>
      <c r="D112" t="s">
        <v>3032</v>
      </c>
      <c r="E112" t="s">
        <v>106</v>
      </c>
      <c r="F112" s="87">
        <v>44998</v>
      </c>
      <c r="G112" s="77">
        <v>6740874.2959200004</v>
      </c>
      <c r="H112" s="77">
        <v>-7.3144119999999999</v>
      </c>
      <c r="I112" s="77">
        <v>-493.05532474600011</v>
      </c>
      <c r="J112" s="100">
        <f t="shared" si="1"/>
        <v>2.3730459912783496E-3</v>
      </c>
      <c r="K112" s="100">
        <f>I112/'סכום נכסי הקרן'!$C$42</f>
        <v>-3.0919681692406699E-5</v>
      </c>
      <c r="W112" s="93"/>
    </row>
    <row r="113" spans="2:23">
      <c r="B113" t="s">
        <v>3204</v>
      </c>
      <c r="C113" t="s">
        <v>3205</v>
      </c>
      <c r="D113" t="s">
        <v>3032</v>
      </c>
      <c r="E113" t="s">
        <v>106</v>
      </c>
      <c r="F113" s="87">
        <v>44991</v>
      </c>
      <c r="G113" s="77">
        <v>10093587.655504001</v>
      </c>
      <c r="H113" s="77">
        <v>-7.3856080000000004</v>
      </c>
      <c r="I113" s="77">
        <v>-745.4728470890002</v>
      </c>
      <c r="J113" s="100">
        <f t="shared" si="1"/>
        <v>3.5879165331045566E-3</v>
      </c>
      <c r="K113" s="100">
        <f>I113/'סכום נכסי הקרן'!$C$42</f>
        <v>-4.674887783475063E-5</v>
      </c>
      <c r="W113" s="93"/>
    </row>
    <row r="114" spans="2:23">
      <c r="B114" t="s">
        <v>3206</v>
      </c>
      <c r="C114" t="s">
        <v>3207</v>
      </c>
      <c r="D114" t="s">
        <v>3032</v>
      </c>
      <c r="E114" t="s">
        <v>106</v>
      </c>
      <c r="F114" s="87">
        <v>45000</v>
      </c>
      <c r="G114" s="77">
        <v>25046000.000000004</v>
      </c>
      <c r="H114" s="77">
        <v>-7.3647879999999999</v>
      </c>
      <c r="I114" s="77">
        <v>-1844.5847000000001</v>
      </c>
      <c r="J114" s="100">
        <f t="shared" si="1"/>
        <v>8.8778765956200895E-3</v>
      </c>
      <c r="K114" s="100">
        <f>I114/'סכום נכסי הקרן'!$C$42</f>
        <v>-1.1567458846137569E-4</v>
      </c>
    </row>
    <row r="115" spans="2:23">
      <c r="B115" t="s">
        <v>3208</v>
      </c>
      <c r="C115" t="s">
        <v>3209</v>
      </c>
      <c r="D115" t="s">
        <v>3032</v>
      </c>
      <c r="E115" t="s">
        <v>106</v>
      </c>
      <c r="F115" s="87">
        <v>44991</v>
      </c>
      <c r="G115" s="77">
        <v>8842015.5292000026</v>
      </c>
      <c r="H115" s="77">
        <v>-7.4462289999999998</v>
      </c>
      <c r="I115" s="77">
        <v>-658.39672896600018</v>
      </c>
      <c r="J115" s="100">
        <f t="shared" si="1"/>
        <v>3.1688243487653762E-3</v>
      </c>
      <c r="K115" s="100">
        <f>I115/'סכום נכסי הקרן'!$C$42</f>
        <v>-4.1288302276093894E-5</v>
      </c>
      <c r="W115" s="93"/>
    </row>
    <row r="116" spans="2:23">
      <c r="B116" t="s">
        <v>3210</v>
      </c>
      <c r="C116" t="s">
        <v>3211</v>
      </c>
      <c r="D116" t="s">
        <v>3032</v>
      </c>
      <c r="E116" t="s">
        <v>106</v>
      </c>
      <c r="F116" s="87">
        <v>44998</v>
      </c>
      <c r="G116" s="77">
        <v>11285743.35042</v>
      </c>
      <c r="H116" s="77">
        <v>-6.8299089999999998</v>
      </c>
      <c r="I116" s="77">
        <v>-770.8060173570002</v>
      </c>
      <c r="J116" s="100">
        <f t="shared" si="1"/>
        <v>3.7098435768532856E-3</v>
      </c>
      <c r="K116" s="100">
        <f>I116/'סכום נכסי הקרן'!$C$42</f>
        <v>-4.8337530307674674E-5</v>
      </c>
      <c r="W116" s="93"/>
    </row>
    <row r="117" spans="2:23">
      <c r="B117" t="s">
        <v>3210</v>
      </c>
      <c r="C117" t="s">
        <v>3212</v>
      </c>
      <c r="D117" t="s">
        <v>3032</v>
      </c>
      <c r="E117" t="s">
        <v>106</v>
      </c>
      <c r="F117" s="87">
        <v>44998</v>
      </c>
      <c r="G117" s="77">
        <v>9252452.6825500019</v>
      </c>
      <c r="H117" s="77">
        <v>-6.8299089999999998</v>
      </c>
      <c r="I117" s="77">
        <v>-631.93411205500013</v>
      </c>
      <c r="J117" s="100">
        <f t="shared" si="1"/>
        <v>3.0414613454112726E-3</v>
      </c>
      <c r="K117" s="100">
        <f>I117/'סכום נכסי הקרן'!$C$42</f>
        <v>-3.9628821786642269E-5</v>
      </c>
      <c r="W117" s="93"/>
    </row>
    <row r="118" spans="2:23">
      <c r="B118" t="s">
        <v>3213</v>
      </c>
      <c r="C118" t="s">
        <v>3214</v>
      </c>
      <c r="D118" t="s">
        <v>3032</v>
      </c>
      <c r="E118" t="s">
        <v>106</v>
      </c>
      <c r="F118" s="87">
        <v>44987</v>
      </c>
      <c r="G118" s="77">
        <v>7190000.0000000009</v>
      </c>
      <c r="H118" s="77">
        <v>-6.9160159999999999</v>
      </c>
      <c r="I118" s="77">
        <v>-497.26156000000003</v>
      </c>
      <c r="J118" s="100">
        <f t="shared" si="1"/>
        <v>2.3932903517119787E-3</v>
      </c>
      <c r="K118" s="100">
        <f>I118/'סכום נכסי הקרן'!$C$42</f>
        <v>-3.1183456260187817E-5</v>
      </c>
    </row>
    <row r="119" spans="2:23">
      <c r="B119" t="s">
        <v>3213</v>
      </c>
      <c r="C119" t="s">
        <v>3215</v>
      </c>
      <c r="D119" t="s">
        <v>3032</v>
      </c>
      <c r="E119" t="s">
        <v>106</v>
      </c>
      <c r="F119" s="87">
        <v>44987</v>
      </c>
      <c r="G119" s="77">
        <v>1268437.5829000003</v>
      </c>
      <c r="H119" s="77">
        <v>-6.9160159999999999</v>
      </c>
      <c r="I119" s="77">
        <v>-87.72534717100001</v>
      </c>
      <c r="J119" s="100">
        <f t="shared" si="1"/>
        <v>4.222168851840027E-4</v>
      </c>
      <c r="K119" s="100">
        <f>I119/'סכום נכסי הקרן'!$C$42</f>
        <v>-5.50128895227025E-6</v>
      </c>
      <c r="W119" s="93"/>
    </row>
    <row r="120" spans="2:23">
      <c r="B120" t="s">
        <v>3213</v>
      </c>
      <c r="C120" t="s">
        <v>3216</v>
      </c>
      <c r="D120" t="s">
        <v>3032</v>
      </c>
      <c r="E120" t="s">
        <v>106</v>
      </c>
      <c r="F120" s="87">
        <v>44987</v>
      </c>
      <c r="G120" s="77">
        <v>6488990.9078750005</v>
      </c>
      <c r="H120" s="77">
        <v>-6.9160159999999999</v>
      </c>
      <c r="I120" s="77">
        <v>-448.77965448100002</v>
      </c>
      <c r="J120" s="100">
        <f t="shared" si="1"/>
        <v>2.1599498201992787E-3</v>
      </c>
      <c r="K120" s="100">
        <f>I120/'סכום נכסי הקרן'!$C$42</f>
        <v>-2.8143138041819411E-5</v>
      </c>
      <c r="W120" s="93"/>
    </row>
    <row r="121" spans="2:23">
      <c r="B121" t="s">
        <v>3217</v>
      </c>
      <c r="C121" t="s">
        <v>3218</v>
      </c>
      <c r="D121" t="s">
        <v>3032</v>
      </c>
      <c r="E121" t="s">
        <v>106</v>
      </c>
      <c r="F121" s="87">
        <v>44987</v>
      </c>
      <c r="G121" s="77">
        <v>7612742.5003200006</v>
      </c>
      <c r="H121" s="77">
        <v>-6.8862839999999998</v>
      </c>
      <c r="I121" s="77">
        <v>-524.23508010800015</v>
      </c>
      <c r="J121" s="100">
        <f t="shared" si="1"/>
        <v>2.5231123018063834E-3</v>
      </c>
      <c r="K121" s="100">
        <f>I121/'סכום נכסי הקרן'!$C$42</f>
        <v>-3.2874975677999077E-5</v>
      </c>
      <c r="W121" s="93"/>
    </row>
    <row r="122" spans="2:23">
      <c r="B122" t="s">
        <v>3219</v>
      </c>
      <c r="C122" t="s">
        <v>3220</v>
      </c>
      <c r="D122" t="s">
        <v>3032</v>
      </c>
      <c r="E122" t="s">
        <v>106</v>
      </c>
      <c r="F122" s="87">
        <v>44987</v>
      </c>
      <c r="G122" s="77">
        <v>9969649.9198560007</v>
      </c>
      <c r="H122" s="77">
        <v>-6.6336979999999999</v>
      </c>
      <c r="I122" s="77">
        <v>-661.35646191600017</v>
      </c>
      <c r="J122" s="100">
        <f t="shared" si="1"/>
        <v>3.1830693676501635E-3</v>
      </c>
      <c r="K122" s="100">
        <f>I122/'סכום נכסי הקרן'!$C$42</f>
        <v>-4.1473908223571837E-5</v>
      </c>
      <c r="W122" s="93"/>
    </row>
    <row r="123" spans="2:23">
      <c r="B123" t="s">
        <v>3221</v>
      </c>
      <c r="C123" t="s">
        <v>3222</v>
      </c>
      <c r="D123" t="s">
        <v>3032</v>
      </c>
      <c r="E123" t="s">
        <v>106</v>
      </c>
      <c r="F123" s="87">
        <v>44987</v>
      </c>
      <c r="G123" s="77">
        <v>13594977.163440004</v>
      </c>
      <c r="H123" s="77">
        <v>-6.6336979999999999</v>
      </c>
      <c r="I123" s="77">
        <v>-901.84972079400018</v>
      </c>
      <c r="J123" s="100">
        <f t="shared" si="1"/>
        <v>4.3405491377021431E-3</v>
      </c>
      <c r="K123" s="100">
        <f>I123/'סכום נכסי הקרן'!$C$42</f>
        <v>-5.6555329395745573E-5</v>
      </c>
      <c r="W123" s="93"/>
    </row>
    <row r="124" spans="2:23">
      <c r="B124" t="s">
        <v>3223</v>
      </c>
      <c r="C124" t="s">
        <v>3224</v>
      </c>
      <c r="D124" t="s">
        <v>3032</v>
      </c>
      <c r="E124" t="s">
        <v>106</v>
      </c>
      <c r="F124" s="87">
        <v>44987</v>
      </c>
      <c r="G124" s="77">
        <v>1266457.7066700002</v>
      </c>
      <c r="H124" s="77">
        <v>-6.6093409999999997</v>
      </c>
      <c r="I124" s="77">
        <v>-83.704512592000015</v>
      </c>
      <c r="J124" s="100">
        <f t="shared" si="1"/>
        <v>4.028648471866345E-4</v>
      </c>
      <c r="K124" s="100">
        <f>I124/'סכום נכסי הקרן'!$C$42</f>
        <v>-5.2491409293591343E-6</v>
      </c>
      <c r="W124" s="93"/>
    </row>
    <row r="125" spans="2:23">
      <c r="B125" t="s">
        <v>3225</v>
      </c>
      <c r="C125" t="s">
        <v>3226</v>
      </c>
      <c r="D125" t="s">
        <v>3032</v>
      </c>
      <c r="E125" t="s">
        <v>106</v>
      </c>
      <c r="F125" s="87">
        <v>44987</v>
      </c>
      <c r="G125" s="77">
        <v>11332292.874300003</v>
      </c>
      <c r="H125" s="77">
        <v>-6.6041020000000001</v>
      </c>
      <c r="I125" s="77">
        <v>-748.39619589500012</v>
      </c>
      <c r="J125" s="100">
        <f t="shared" si="1"/>
        <v>3.6019864372654341E-3</v>
      </c>
      <c r="K125" s="100">
        <f>I125/'סכום נכסי הקרן'!$C$42</f>
        <v>-4.6932202119107479E-5</v>
      </c>
      <c r="W125" s="93"/>
    </row>
    <row r="126" spans="2:23">
      <c r="B126" t="s">
        <v>3227</v>
      </c>
      <c r="C126" t="s">
        <v>3228</v>
      </c>
      <c r="D126" t="s">
        <v>3032</v>
      </c>
      <c r="E126" t="s">
        <v>106</v>
      </c>
      <c r="F126" s="87">
        <v>44987</v>
      </c>
      <c r="G126" s="77">
        <v>15416195.832864003</v>
      </c>
      <c r="H126" s="77">
        <v>-6.5745230000000001</v>
      </c>
      <c r="I126" s="77">
        <v>-1013.5413026010001</v>
      </c>
      <c r="J126" s="100">
        <f t="shared" si="1"/>
        <v>4.8781140866319215E-3</v>
      </c>
      <c r="K126" s="100">
        <f>I126/'סכום נכסי הקרן'!$C$42</f>
        <v>-6.3559549782114818E-5</v>
      </c>
      <c r="W126" s="93"/>
    </row>
    <row r="127" spans="2:23">
      <c r="B127" t="s">
        <v>3229</v>
      </c>
      <c r="C127" t="s">
        <v>3230</v>
      </c>
      <c r="D127" t="s">
        <v>3032</v>
      </c>
      <c r="E127" t="s">
        <v>106</v>
      </c>
      <c r="F127" s="87">
        <v>45007</v>
      </c>
      <c r="G127" s="77">
        <v>13174647.543756003</v>
      </c>
      <c r="H127" s="77">
        <v>-6.1623479999999997</v>
      </c>
      <c r="I127" s="77">
        <v>-811.86767947600003</v>
      </c>
      <c r="J127" s="100">
        <f t="shared" si="1"/>
        <v>3.9074709176327733E-3</v>
      </c>
      <c r="K127" s="100">
        <f>I127/'סכום נכסי הקרן'!$C$42</f>
        <v>-5.0912522319239858E-5</v>
      </c>
      <c r="W127" s="93"/>
    </row>
    <row r="128" spans="2:23">
      <c r="B128" t="s">
        <v>3231</v>
      </c>
      <c r="C128" t="s">
        <v>3232</v>
      </c>
      <c r="D128" t="s">
        <v>3032</v>
      </c>
      <c r="E128" t="s">
        <v>106</v>
      </c>
      <c r="F128" s="87">
        <v>45007</v>
      </c>
      <c r="G128" s="77">
        <v>17040900.025800001</v>
      </c>
      <c r="H128" s="77">
        <v>-6.1329570000000002</v>
      </c>
      <c r="I128" s="77">
        <v>-1045.1110387250001</v>
      </c>
      <c r="J128" s="100">
        <f t="shared" si="1"/>
        <v>5.030057351403207E-3</v>
      </c>
      <c r="K128" s="100">
        <f>I128/'סכום נכסי הקרן'!$C$42</f>
        <v>-6.5539299605464174E-5</v>
      </c>
      <c r="W128" s="93"/>
    </row>
    <row r="129" spans="2:23">
      <c r="B129" t="s">
        <v>3233</v>
      </c>
      <c r="C129" t="s">
        <v>3234</v>
      </c>
      <c r="D129" t="s">
        <v>3032</v>
      </c>
      <c r="E129" t="s">
        <v>106</v>
      </c>
      <c r="F129" s="87">
        <v>44985</v>
      </c>
      <c r="G129" s="77">
        <v>6817303.5817500008</v>
      </c>
      <c r="H129" s="77">
        <v>-6.3342099999999997</v>
      </c>
      <c r="I129" s="77">
        <v>-431.82231907300007</v>
      </c>
      <c r="J129" s="100">
        <f t="shared" si="1"/>
        <v>2.0783351721200866E-3</v>
      </c>
      <c r="K129" s="100">
        <f>I129/'סכום נכסי הקרן'!$C$42</f>
        <v>-2.7079737269427715E-5</v>
      </c>
      <c r="W129" s="93"/>
    </row>
    <row r="130" spans="2:23">
      <c r="B130" t="s">
        <v>3233</v>
      </c>
      <c r="C130" t="s">
        <v>3235</v>
      </c>
      <c r="D130" t="s">
        <v>3032</v>
      </c>
      <c r="E130" t="s">
        <v>106</v>
      </c>
      <c r="F130" s="87">
        <v>44985</v>
      </c>
      <c r="G130" s="77">
        <v>12746121.747500002</v>
      </c>
      <c r="H130" s="77">
        <v>-6.3342099999999997</v>
      </c>
      <c r="I130" s="77">
        <v>-807.36610687500013</v>
      </c>
      <c r="J130" s="100">
        <f t="shared" si="1"/>
        <v>3.8858051160906145E-3</v>
      </c>
      <c r="K130" s="100">
        <f>I130/'סכום נכסי הקרן'!$C$42</f>
        <v>-5.0630227037245125E-5</v>
      </c>
      <c r="W130" s="93"/>
    </row>
    <row r="131" spans="2:23">
      <c r="B131" t="s">
        <v>3236</v>
      </c>
      <c r="C131" t="s">
        <v>3237</v>
      </c>
      <c r="D131" t="s">
        <v>3032</v>
      </c>
      <c r="E131" t="s">
        <v>106</v>
      </c>
      <c r="F131" s="87">
        <v>44991</v>
      </c>
      <c r="G131" s="77">
        <v>7647673.0485000005</v>
      </c>
      <c r="H131" s="77">
        <v>-6.3028579999999996</v>
      </c>
      <c r="I131" s="77">
        <v>-482.02194661800007</v>
      </c>
      <c r="J131" s="100">
        <f t="shared" si="1"/>
        <v>2.3199429977138913E-3</v>
      </c>
      <c r="K131" s="100">
        <f>I131/'סכום נכסי הקרן'!$C$42</f>
        <v>-3.0227774471071103E-5</v>
      </c>
      <c r="W131" s="93"/>
    </row>
    <row r="132" spans="2:23">
      <c r="B132" t="s">
        <v>3238</v>
      </c>
      <c r="C132" t="s">
        <v>3239</v>
      </c>
      <c r="D132" t="s">
        <v>3032</v>
      </c>
      <c r="E132" t="s">
        <v>106</v>
      </c>
      <c r="F132" s="87">
        <v>44985</v>
      </c>
      <c r="G132" s="77">
        <v>2794844.7677540006</v>
      </c>
      <c r="H132" s="77">
        <v>-6.3223719999999997</v>
      </c>
      <c r="I132" s="77">
        <v>-176.70049509700004</v>
      </c>
      <c r="J132" s="100">
        <f t="shared" si="1"/>
        <v>8.5044898716558751E-4</v>
      </c>
      <c r="K132" s="100">
        <f>I132/'סכום נכסי הקרן'!$C$42</f>
        <v>-1.1080953371925295E-5</v>
      </c>
      <c r="W132" s="93"/>
    </row>
    <row r="133" spans="2:23">
      <c r="B133" t="s">
        <v>3240</v>
      </c>
      <c r="C133" t="s">
        <v>3241</v>
      </c>
      <c r="D133" t="s">
        <v>3032</v>
      </c>
      <c r="E133" t="s">
        <v>106</v>
      </c>
      <c r="F133" s="87">
        <v>44985</v>
      </c>
      <c r="G133" s="77">
        <v>6818247.1531800004</v>
      </c>
      <c r="H133" s="77">
        <v>-6.3194939999999997</v>
      </c>
      <c r="I133" s="77">
        <v>-430.87874764300005</v>
      </c>
      <c r="J133" s="100">
        <f t="shared" si="1"/>
        <v>2.0737938188741807E-3</v>
      </c>
      <c r="K133" s="100">
        <f>I133/'סכום נכסי הקרן'!$C$42</f>
        <v>-2.7020565556223563E-5</v>
      </c>
      <c r="W133" s="93"/>
    </row>
    <row r="134" spans="2:23">
      <c r="B134" t="s">
        <v>3242</v>
      </c>
      <c r="C134" t="s">
        <v>3243</v>
      </c>
      <c r="D134" t="s">
        <v>3032</v>
      </c>
      <c r="E134" t="s">
        <v>106</v>
      </c>
      <c r="F134" s="87">
        <v>44985</v>
      </c>
      <c r="G134" s="77">
        <v>25920813.010672003</v>
      </c>
      <c r="H134" s="77">
        <v>-6.2724320000000002</v>
      </c>
      <c r="I134" s="77">
        <v>-1625.8654123259998</v>
      </c>
      <c r="J134" s="100">
        <f t="shared" si="1"/>
        <v>7.825193655632728E-3</v>
      </c>
      <c r="K134" s="100">
        <f>I134/'סכום נכסי הקרן'!$C$42</f>
        <v>-1.0195862107302251E-4</v>
      </c>
      <c r="W134" s="93"/>
    </row>
    <row r="135" spans="2:23">
      <c r="B135" t="s">
        <v>3242</v>
      </c>
      <c r="C135" t="s">
        <v>3244</v>
      </c>
      <c r="D135" t="s">
        <v>3032</v>
      </c>
      <c r="E135" t="s">
        <v>106</v>
      </c>
      <c r="F135" s="87">
        <v>44985</v>
      </c>
      <c r="G135" s="77">
        <v>186410.54270300004</v>
      </c>
      <c r="H135" s="77">
        <v>-6.2724320000000002</v>
      </c>
      <c r="I135" s="77">
        <v>-11.692474683000002</v>
      </c>
      <c r="J135" s="100">
        <f t="shared" si="1"/>
        <v>5.6275186134356503E-5</v>
      </c>
      <c r="K135" s="100">
        <f>I135/'סכום נכסי הקרן'!$C$42</f>
        <v>-7.3323940996099514E-7</v>
      </c>
      <c r="W135" s="93"/>
    </row>
    <row r="136" spans="2:23">
      <c r="B136" t="s">
        <v>3245</v>
      </c>
      <c r="C136" t="s">
        <v>3246</v>
      </c>
      <c r="D136" t="s">
        <v>3032</v>
      </c>
      <c r="E136" t="s">
        <v>106</v>
      </c>
      <c r="F136" s="87">
        <v>44991</v>
      </c>
      <c r="G136" s="77">
        <v>7457040.5667800009</v>
      </c>
      <c r="H136" s="77">
        <v>-6.2322810000000004</v>
      </c>
      <c r="I136" s="77">
        <v>-464.74373711600003</v>
      </c>
      <c r="J136" s="100">
        <f t="shared" si="1"/>
        <v>2.2367840016797019E-3</v>
      </c>
      <c r="K136" s="100">
        <f>I136/'סכום נכסי הקרן'!$C$42</f>
        <v>-2.9144251565620742E-5</v>
      </c>
      <c r="W136" s="93"/>
    </row>
    <row r="137" spans="2:23">
      <c r="B137" t="s">
        <v>3247</v>
      </c>
      <c r="C137" t="s">
        <v>3248</v>
      </c>
      <c r="D137" t="s">
        <v>3032</v>
      </c>
      <c r="E137" t="s">
        <v>106</v>
      </c>
      <c r="F137" s="87">
        <v>44991</v>
      </c>
      <c r="G137" s="77">
        <v>10975319.371684</v>
      </c>
      <c r="H137" s="77">
        <v>-6.170604</v>
      </c>
      <c r="I137" s="77">
        <v>-677.24345472200014</v>
      </c>
      <c r="J137" s="100">
        <f t="shared" si="1"/>
        <v>3.2595325203626261E-3</v>
      </c>
      <c r="K137" s="100">
        <f>I137/'סכום נכסי הקרן'!$C$42</f>
        <v>-4.2470187415697245E-5</v>
      </c>
      <c r="W137" s="93"/>
    </row>
    <row r="138" spans="2:23">
      <c r="B138" t="s">
        <v>3249</v>
      </c>
      <c r="C138" t="s">
        <v>3250</v>
      </c>
      <c r="D138" t="s">
        <v>3032</v>
      </c>
      <c r="E138" t="s">
        <v>106</v>
      </c>
      <c r="F138" s="87">
        <v>45007</v>
      </c>
      <c r="G138" s="77">
        <v>3828599.7808200009</v>
      </c>
      <c r="H138" s="77">
        <v>-6.1549469999999999</v>
      </c>
      <c r="I138" s="77">
        <v>-235.64828700900003</v>
      </c>
      <c r="J138" s="100">
        <f t="shared" si="1"/>
        <v>1.1341612082303226E-3</v>
      </c>
      <c r="K138" s="100">
        <f>I138/'סכום נכסי הקרן'!$C$42</f>
        <v>-1.4777591195131467E-5</v>
      </c>
      <c r="W138" s="93"/>
    </row>
    <row r="139" spans="2:23">
      <c r="B139" t="s">
        <v>3249</v>
      </c>
      <c r="C139" t="s">
        <v>3251</v>
      </c>
      <c r="D139" t="s">
        <v>3032</v>
      </c>
      <c r="E139" t="s">
        <v>106</v>
      </c>
      <c r="F139" s="87">
        <v>45007</v>
      </c>
      <c r="G139" s="77">
        <v>2542757.4382600007</v>
      </c>
      <c r="H139" s="77">
        <v>-6.1549469999999999</v>
      </c>
      <c r="I139" s="77">
        <v>-156.50537267000004</v>
      </c>
      <c r="J139" s="100">
        <f t="shared" si="1"/>
        <v>7.5325106248349204E-4</v>
      </c>
      <c r="K139" s="100">
        <f>I139/'סכום נכסי הקרן'!$C$42</f>
        <v>-9.8145097785948707E-6</v>
      </c>
      <c r="W139" s="93"/>
    </row>
    <row r="140" spans="2:23">
      <c r="B140" t="s">
        <v>3249</v>
      </c>
      <c r="C140" t="s">
        <v>3252</v>
      </c>
      <c r="D140" t="s">
        <v>3032</v>
      </c>
      <c r="E140" t="s">
        <v>106</v>
      </c>
      <c r="F140" s="87">
        <v>45007</v>
      </c>
      <c r="G140" s="77">
        <v>9101060.9661600012</v>
      </c>
      <c r="H140" s="77">
        <v>-6.1549469999999999</v>
      </c>
      <c r="I140" s="77">
        <v>-560.16547893000006</v>
      </c>
      <c r="J140" s="100">
        <f t="shared" ref="J140:J203" si="2">I140/$I$11</f>
        <v>2.6960431771265183E-3</v>
      </c>
      <c r="K140" s="100">
        <f>I140/'סכום נכסי הקרן'!$C$42</f>
        <v>-3.5128184271233065E-5</v>
      </c>
      <c r="W140" s="93"/>
    </row>
    <row r="141" spans="2:23">
      <c r="B141" t="s">
        <v>3253</v>
      </c>
      <c r="C141" t="s">
        <v>3254</v>
      </c>
      <c r="D141" t="s">
        <v>3032</v>
      </c>
      <c r="E141" t="s">
        <v>106</v>
      </c>
      <c r="F141" s="87">
        <v>45006</v>
      </c>
      <c r="G141" s="77">
        <v>12661250.000000002</v>
      </c>
      <c r="H141" s="77">
        <v>-6.2289830000000004</v>
      </c>
      <c r="I141" s="77">
        <v>-788.66713000000016</v>
      </c>
      <c r="J141" s="100">
        <f t="shared" si="2"/>
        <v>3.7958080510815621E-3</v>
      </c>
      <c r="K141" s="100">
        <f>I141/'סכום נכסי הקרן'!$C$42</f>
        <v>-4.9457607284590559E-5</v>
      </c>
    </row>
    <row r="142" spans="2:23">
      <c r="B142" t="s">
        <v>3255</v>
      </c>
      <c r="C142" t="s">
        <v>3256</v>
      </c>
      <c r="D142" t="s">
        <v>3032</v>
      </c>
      <c r="E142" t="s">
        <v>106</v>
      </c>
      <c r="F142" s="87">
        <v>44984</v>
      </c>
      <c r="G142" s="77">
        <v>6840892.8675000016</v>
      </c>
      <c r="H142" s="77">
        <v>-5.9675399999999996</v>
      </c>
      <c r="I142" s="77">
        <v>-408.23303332300009</v>
      </c>
      <c r="J142" s="100">
        <f t="shared" si="2"/>
        <v>1.9648013409724469E-3</v>
      </c>
      <c r="K142" s="100">
        <f>I142/'סכום נכסי הקרן'!$C$42</f>
        <v>-2.5600444439323982E-5</v>
      </c>
      <c r="W142" s="93"/>
    </row>
    <row r="143" spans="2:23">
      <c r="B143" t="s">
        <v>3257</v>
      </c>
      <c r="C143" t="s">
        <v>3258</v>
      </c>
      <c r="D143" t="s">
        <v>3032</v>
      </c>
      <c r="E143" t="s">
        <v>106</v>
      </c>
      <c r="F143" s="87">
        <v>45005</v>
      </c>
      <c r="G143" s="77">
        <v>10295307.872730002</v>
      </c>
      <c r="H143" s="77">
        <v>-5.5763870000000004</v>
      </c>
      <c r="I143" s="77">
        <v>-574.1062234420001</v>
      </c>
      <c r="J143" s="100">
        <f t="shared" si="2"/>
        <v>2.7631391524040997E-3</v>
      </c>
      <c r="K143" s="100">
        <f>I143/'סכום נכסי הקרן'!$C$42</f>
        <v>-3.6002413513333355E-5</v>
      </c>
      <c r="W143" s="93"/>
    </row>
    <row r="144" spans="2:23">
      <c r="B144" t="s">
        <v>3259</v>
      </c>
      <c r="C144" t="s">
        <v>3260</v>
      </c>
      <c r="D144" t="s">
        <v>3032</v>
      </c>
      <c r="E144" t="s">
        <v>106</v>
      </c>
      <c r="F144" s="87">
        <v>45090</v>
      </c>
      <c r="G144" s="77">
        <v>18912002.171490002</v>
      </c>
      <c r="H144" s="77">
        <v>-8.4759170000000008</v>
      </c>
      <c r="I144" s="77">
        <v>-1602.9656910940002</v>
      </c>
      <c r="J144" s="100">
        <f t="shared" si="2"/>
        <v>7.7149786575511584E-3</v>
      </c>
      <c r="K144" s="100">
        <f>I144/'סכום נכסי הקרן'!$C$42</f>
        <v>-1.0052257108876764E-4</v>
      </c>
      <c r="W144" s="93"/>
    </row>
    <row r="145" spans="2:23">
      <c r="B145" t="s">
        <v>3261</v>
      </c>
      <c r="C145" t="s">
        <v>3262</v>
      </c>
      <c r="D145" t="s">
        <v>3032</v>
      </c>
      <c r="E145" t="s">
        <v>106</v>
      </c>
      <c r="F145" s="87">
        <v>45090</v>
      </c>
      <c r="G145" s="77">
        <v>7798303.3451400008</v>
      </c>
      <c r="H145" s="77">
        <v>-8.3227890000000002</v>
      </c>
      <c r="I145" s="77">
        <v>-649.03636298200024</v>
      </c>
      <c r="J145" s="100">
        <f t="shared" si="2"/>
        <v>3.1237734632756551E-3</v>
      </c>
      <c r="K145" s="100">
        <f>I145/'סכום נכסי הקרן'!$C$42</f>
        <v>-4.0701310264804275E-5</v>
      </c>
      <c r="W145" s="93"/>
    </row>
    <row r="146" spans="2:23">
      <c r="B146" t="s">
        <v>3263</v>
      </c>
      <c r="C146" t="s">
        <v>3264</v>
      </c>
      <c r="D146" t="s">
        <v>3032</v>
      </c>
      <c r="E146" t="s">
        <v>106</v>
      </c>
      <c r="F146" s="87">
        <v>45090</v>
      </c>
      <c r="G146" s="77">
        <v>35470000.000000007</v>
      </c>
      <c r="H146" s="77">
        <v>-8.1700929999999996</v>
      </c>
      <c r="I146" s="77">
        <v>-2897.9320000000002</v>
      </c>
      <c r="J146" s="100">
        <f t="shared" si="2"/>
        <v>1.3947574583318684E-2</v>
      </c>
      <c r="K146" s="100">
        <f>I146/'סכום נכסי הקרן'!$C$42</f>
        <v>-1.817303870562579E-4</v>
      </c>
    </row>
    <row r="147" spans="2:23">
      <c r="B147" t="s">
        <v>3263</v>
      </c>
      <c r="C147" t="s">
        <v>3265</v>
      </c>
      <c r="D147" t="s">
        <v>3032</v>
      </c>
      <c r="E147" t="s">
        <v>106</v>
      </c>
      <c r="F147" s="87">
        <v>45090</v>
      </c>
      <c r="G147" s="77">
        <v>6732577.7468820009</v>
      </c>
      <c r="H147" s="77">
        <v>-8.1700929999999996</v>
      </c>
      <c r="I147" s="77">
        <v>-550.05786566600011</v>
      </c>
      <c r="J147" s="100">
        <f t="shared" si="2"/>
        <v>2.6473958348634907E-3</v>
      </c>
      <c r="K147" s="100">
        <f>I147/'סכום נכסי הקרן'!$C$42</f>
        <v>-3.4494332106764858E-5</v>
      </c>
      <c r="W147" s="93"/>
    </row>
    <row r="148" spans="2:23">
      <c r="B148" t="s">
        <v>3263</v>
      </c>
      <c r="C148" t="s">
        <v>3266</v>
      </c>
      <c r="D148" t="s">
        <v>3032</v>
      </c>
      <c r="E148" t="s">
        <v>106</v>
      </c>
      <c r="F148" s="87">
        <v>45090</v>
      </c>
      <c r="G148" s="77">
        <v>3658486.1117000002</v>
      </c>
      <c r="H148" s="77">
        <v>-8.1700929999999996</v>
      </c>
      <c r="I148" s="77">
        <v>-298.90171904900001</v>
      </c>
      <c r="J148" s="100">
        <f t="shared" si="2"/>
        <v>1.4385962194827533E-3</v>
      </c>
      <c r="K148" s="100">
        <f>I148/'סכום נכסי הקרן'!$C$42</f>
        <v>-1.8744237302516286E-5</v>
      </c>
      <c r="W148" s="93"/>
    </row>
    <row r="149" spans="2:23">
      <c r="B149" t="s">
        <v>3267</v>
      </c>
      <c r="C149" t="s">
        <v>3268</v>
      </c>
      <c r="D149" t="s">
        <v>3032</v>
      </c>
      <c r="E149" t="s">
        <v>106</v>
      </c>
      <c r="F149" s="87">
        <v>45019</v>
      </c>
      <c r="G149" s="77">
        <v>74655000.000000015</v>
      </c>
      <c r="H149" s="77">
        <v>-7.9744539999999997</v>
      </c>
      <c r="I149" s="77">
        <v>-5953.3284900000008</v>
      </c>
      <c r="J149" s="100">
        <f t="shared" si="2"/>
        <v>2.8653016403860063E-2</v>
      </c>
      <c r="K149" s="100">
        <f>I149/'סכום נכסי הקרן'!$C$42</f>
        <v>-3.7333543049345098E-4</v>
      </c>
    </row>
    <row r="150" spans="2:23">
      <c r="B150" t="s">
        <v>3267</v>
      </c>
      <c r="C150" t="s">
        <v>3269</v>
      </c>
      <c r="D150" t="s">
        <v>3032</v>
      </c>
      <c r="E150" t="s">
        <v>106</v>
      </c>
      <c r="F150" s="87">
        <v>45019</v>
      </c>
      <c r="G150" s="77">
        <v>19008246.457350004</v>
      </c>
      <c r="H150" s="77">
        <v>-7.9744539999999997</v>
      </c>
      <c r="I150" s="77">
        <v>-1515.8038344380002</v>
      </c>
      <c r="J150" s="100">
        <f t="shared" si="2"/>
        <v>7.2954738187453851E-3</v>
      </c>
      <c r="K150" s="100">
        <f>I150/'סכום נכסי הקרן'!$C$42</f>
        <v>-9.5056618835009799E-5</v>
      </c>
      <c r="W150" s="93"/>
    </row>
    <row r="151" spans="2:23">
      <c r="B151" t="s">
        <v>3267</v>
      </c>
      <c r="C151" t="s">
        <v>3270</v>
      </c>
      <c r="D151" t="s">
        <v>3032</v>
      </c>
      <c r="E151" t="s">
        <v>106</v>
      </c>
      <c r="F151" s="87">
        <v>45019</v>
      </c>
      <c r="G151" s="77">
        <v>6416790.7308750013</v>
      </c>
      <c r="H151" s="77">
        <v>-7.9744539999999997</v>
      </c>
      <c r="I151" s="77">
        <v>-511.70401327400009</v>
      </c>
      <c r="J151" s="100">
        <f t="shared" si="2"/>
        <v>2.462801021460341E-3</v>
      </c>
      <c r="K151" s="100">
        <f>I151/'סכום נכסי הקרן'!$C$42</f>
        <v>-3.2089147844229803E-5</v>
      </c>
      <c r="W151" s="93"/>
    </row>
    <row r="152" spans="2:23">
      <c r="B152" t="s">
        <v>3271</v>
      </c>
      <c r="C152" t="s">
        <v>3272</v>
      </c>
      <c r="D152" t="s">
        <v>3032</v>
      </c>
      <c r="E152" t="s">
        <v>106</v>
      </c>
      <c r="F152" s="87">
        <v>45019</v>
      </c>
      <c r="G152" s="77">
        <v>6251091.8277599998</v>
      </c>
      <c r="H152" s="77">
        <v>-7.9198110000000002</v>
      </c>
      <c r="I152" s="77">
        <v>-495.07465037800006</v>
      </c>
      <c r="J152" s="100">
        <f t="shared" si="2"/>
        <v>2.3827648856003442E-3</v>
      </c>
      <c r="K152" s="100">
        <f>I152/'סכום נכסי הקרן'!$C$42</f>
        <v>-3.1046314349313751E-5</v>
      </c>
      <c r="W152" s="93"/>
    </row>
    <row r="153" spans="2:23">
      <c r="B153" t="s">
        <v>3271</v>
      </c>
      <c r="C153" t="s">
        <v>3273</v>
      </c>
      <c r="D153" t="s">
        <v>3032</v>
      </c>
      <c r="E153" t="s">
        <v>106</v>
      </c>
      <c r="F153" s="87">
        <v>45019</v>
      </c>
      <c r="G153" s="77">
        <v>2751445.6023599999</v>
      </c>
      <c r="H153" s="77">
        <v>-7.9198110000000002</v>
      </c>
      <c r="I153" s="77">
        <v>-217.90928762100003</v>
      </c>
      <c r="J153" s="100">
        <f t="shared" si="2"/>
        <v>1.048784457845022E-3</v>
      </c>
      <c r="K153" s="100">
        <f>I153/'סכום נכסי הקרן'!$C$42</f>
        <v>-1.3665171985580669E-5</v>
      </c>
      <c r="W153" s="93"/>
    </row>
    <row r="154" spans="2:23">
      <c r="B154" t="s">
        <v>3271</v>
      </c>
      <c r="C154" t="s">
        <v>3274</v>
      </c>
      <c r="D154" t="s">
        <v>3032</v>
      </c>
      <c r="E154" t="s">
        <v>106</v>
      </c>
      <c r="F154" s="87">
        <v>45019</v>
      </c>
      <c r="G154" s="77">
        <v>4474793.1496320004</v>
      </c>
      <c r="H154" s="77">
        <v>-7.9198110000000002</v>
      </c>
      <c r="I154" s="77">
        <v>-354.39515424500001</v>
      </c>
      <c r="J154" s="100">
        <f t="shared" si="2"/>
        <v>1.7056828268568298E-3</v>
      </c>
      <c r="K154" s="100">
        <f>I154/'סכום נכסי הקרן'!$C$42</f>
        <v>-2.222425113902123E-5</v>
      </c>
      <c r="W154" s="93"/>
    </row>
    <row r="155" spans="2:23">
      <c r="B155" t="s">
        <v>3275</v>
      </c>
      <c r="C155" t="s">
        <v>3276</v>
      </c>
      <c r="D155" t="s">
        <v>3032</v>
      </c>
      <c r="E155" t="s">
        <v>106</v>
      </c>
      <c r="F155" s="87">
        <v>45091</v>
      </c>
      <c r="G155" s="77">
        <v>46965600.000000007</v>
      </c>
      <c r="H155" s="77">
        <v>-8.0831250000000008</v>
      </c>
      <c r="I155" s="77">
        <v>-3796.2879400000006</v>
      </c>
      <c r="J155" s="100">
        <f t="shared" si="2"/>
        <v>1.8271308361584485E-2</v>
      </c>
      <c r="K155" s="100">
        <f>I155/'סכום נכסי הקרן'!$C$42</f>
        <v>-2.3806662016679619E-4</v>
      </c>
    </row>
    <row r="156" spans="2:23">
      <c r="B156" t="s">
        <v>3275</v>
      </c>
      <c r="C156" t="s">
        <v>3277</v>
      </c>
      <c r="D156" t="s">
        <v>3032</v>
      </c>
      <c r="E156" t="s">
        <v>106</v>
      </c>
      <c r="F156" s="87">
        <v>45091</v>
      </c>
      <c r="G156" s="77">
        <v>9908546.0052600019</v>
      </c>
      <c r="H156" s="77">
        <v>-8.0831250000000008</v>
      </c>
      <c r="I156" s="77">
        <v>-800.92011313100011</v>
      </c>
      <c r="J156" s="100">
        <f t="shared" si="2"/>
        <v>3.8547809310828071E-3</v>
      </c>
      <c r="K156" s="100">
        <f>I156/'סכום נכסי הקרן'!$C$42</f>
        <v>-5.0225996386539954E-5</v>
      </c>
      <c r="W156" s="93"/>
    </row>
    <row r="157" spans="2:23">
      <c r="B157" t="s">
        <v>3278</v>
      </c>
      <c r="C157" t="s">
        <v>3279</v>
      </c>
      <c r="D157" t="s">
        <v>3032</v>
      </c>
      <c r="E157" t="s">
        <v>106</v>
      </c>
      <c r="F157" s="87">
        <v>45019</v>
      </c>
      <c r="G157" s="77">
        <v>2238151.4319600002</v>
      </c>
      <c r="H157" s="77">
        <v>-7.883413</v>
      </c>
      <c r="I157" s="77">
        <v>-176.44271997700002</v>
      </c>
      <c r="J157" s="100">
        <f t="shared" si="2"/>
        <v>8.4920833082447107E-4</v>
      </c>
      <c r="K157" s="100">
        <f>I157/'סכום נכסי הקרן'!$C$42</f>
        <v>-1.1064788198853231E-5</v>
      </c>
      <c r="W157" s="93"/>
    </row>
    <row r="158" spans="2:23">
      <c r="B158" t="s">
        <v>3280</v>
      </c>
      <c r="C158" t="s">
        <v>3281</v>
      </c>
      <c r="D158" t="s">
        <v>3032</v>
      </c>
      <c r="E158" t="s">
        <v>106</v>
      </c>
      <c r="F158" s="87">
        <v>45091</v>
      </c>
      <c r="G158" s="77">
        <v>12058448.632320002</v>
      </c>
      <c r="H158" s="77">
        <v>-8.0224039999999999</v>
      </c>
      <c r="I158" s="77">
        <v>-967.37742694400015</v>
      </c>
      <c r="J158" s="100">
        <f t="shared" si="2"/>
        <v>4.6559300951576369E-3</v>
      </c>
      <c r="K158" s="100">
        <f>I158/'סכום נכסי הקרן'!$C$42</f>
        <v>-6.0664596073344709E-5</v>
      </c>
      <c r="W158" s="93"/>
    </row>
    <row r="159" spans="2:23">
      <c r="B159" t="s">
        <v>3280</v>
      </c>
      <c r="C159" t="s">
        <v>3282</v>
      </c>
      <c r="D159" t="s">
        <v>3032</v>
      </c>
      <c r="E159" t="s">
        <v>106</v>
      </c>
      <c r="F159" s="87">
        <v>45091</v>
      </c>
      <c r="G159" s="77">
        <v>8261763.1110000005</v>
      </c>
      <c r="H159" s="77">
        <v>-8.0224039999999999</v>
      </c>
      <c r="I159" s="77">
        <v>-662.79198757300014</v>
      </c>
      <c r="J159" s="100">
        <f t="shared" si="2"/>
        <v>3.1899784673692995E-3</v>
      </c>
      <c r="K159" s="100">
        <f>I159/'סכום נכסי הקרן'!$C$42</f>
        <v>-4.1563930568221677E-5</v>
      </c>
      <c r="W159" s="93"/>
    </row>
    <row r="160" spans="2:23">
      <c r="B160" t="s">
        <v>3283</v>
      </c>
      <c r="C160" t="s">
        <v>3284</v>
      </c>
      <c r="D160" t="s">
        <v>3032</v>
      </c>
      <c r="E160" t="s">
        <v>106</v>
      </c>
      <c r="F160" s="87">
        <v>45019</v>
      </c>
      <c r="G160" s="77">
        <v>10300792.844637001</v>
      </c>
      <c r="H160" s="77">
        <v>-7.8137189999999999</v>
      </c>
      <c r="I160" s="77">
        <v>-804.87499425600026</v>
      </c>
      <c r="J160" s="100">
        <f t="shared" si="2"/>
        <v>3.8738155390236071E-3</v>
      </c>
      <c r="K160" s="100">
        <f>I160/'סכום נכסי הקרן'!$C$42</f>
        <v>-5.047400844396841E-5</v>
      </c>
      <c r="W160" s="93"/>
    </row>
    <row r="161" spans="2:23">
      <c r="B161" t="s">
        <v>3285</v>
      </c>
      <c r="C161" t="s">
        <v>3286</v>
      </c>
      <c r="D161" t="s">
        <v>3032</v>
      </c>
      <c r="E161" t="s">
        <v>106</v>
      </c>
      <c r="F161" s="87">
        <v>45019</v>
      </c>
      <c r="G161" s="77">
        <v>14250000.000000002</v>
      </c>
      <c r="H161" s="77">
        <v>-7.8690100000000003</v>
      </c>
      <c r="I161" s="77">
        <v>-1121.3338700000004</v>
      </c>
      <c r="J161" s="100">
        <f t="shared" si="2"/>
        <v>5.3969133108114275E-3</v>
      </c>
      <c r="K161" s="100">
        <f>I161/'סכום נכסי הקרן'!$C$42</f>
        <v>-7.0319261533532057E-5</v>
      </c>
    </row>
    <row r="162" spans="2:23">
      <c r="B162" t="s">
        <v>3287</v>
      </c>
      <c r="C162" t="s">
        <v>3288</v>
      </c>
      <c r="D162" t="s">
        <v>3032</v>
      </c>
      <c r="E162" t="s">
        <v>106</v>
      </c>
      <c r="F162" s="87">
        <v>45092</v>
      </c>
      <c r="G162" s="77">
        <v>11083758.600600002</v>
      </c>
      <c r="H162" s="77">
        <v>-7.3543190000000003</v>
      </c>
      <c r="I162" s="77">
        <v>-815.1349876380001</v>
      </c>
      <c r="J162" s="100">
        <f t="shared" si="2"/>
        <v>3.9231962777434249E-3</v>
      </c>
      <c r="K162" s="100">
        <f>I162/'סכום נכסי הקרן'!$C$42</f>
        <v>-5.1117416421969788E-5</v>
      </c>
      <c r="W162" s="93"/>
    </row>
    <row r="163" spans="2:23">
      <c r="B163" t="s">
        <v>3289</v>
      </c>
      <c r="C163" t="s">
        <v>3290</v>
      </c>
      <c r="D163" t="s">
        <v>3032</v>
      </c>
      <c r="E163" t="s">
        <v>106</v>
      </c>
      <c r="F163" s="87">
        <v>45097</v>
      </c>
      <c r="G163" s="77">
        <v>6786165.7245600009</v>
      </c>
      <c r="H163" s="77">
        <v>-6.897958</v>
      </c>
      <c r="I163" s="77">
        <v>-468.10683567500007</v>
      </c>
      <c r="J163" s="100">
        <f t="shared" si="2"/>
        <v>2.2529703952813129E-3</v>
      </c>
      <c r="K163" s="100">
        <f>I163/'סכום נכסי הקרן'!$C$42</f>
        <v>-2.9355152719559281E-5</v>
      </c>
      <c r="W163" s="93"/>
    </row>
    <row r="164" spans="2:23">
      <c r="B164" t="s">
        <v>3291</v>
      </c>
      <c r="C164" t="s">
        <v>3292</v>
      </c>
      <c r="D164" t="s">
        <v>3032</v>
      </c>
      <c r="E164" t="s">
        <v>106</v>
      </c>
      <c r="F164" s="87">
        <v>45033</v>
      </c>
      <c r="G164" s="77">
        <v>11335752.636210002</v>
      </c>
      <c r="H164" s="77">
        <v>-6.5715659999999998</v>
      </c>
      <c r="I164" s="77">
        <v>-744.93643398500012</v>
      </c>
      <c r="J164" s="100">
        <f t="shared" si="2"/>
        <v>3.5853348086971135E-3</v>
      </c>
      <c r="K164" s="100">
        <f>I164/'סכום נכסי הקרן'!$C$42</f>
        <v>-4.6715239170692266E-5</v>
      </c>
      <c r="W164" s="93"/>
    </row>
    <row r="165" spans="2:23">
      <c r="B165" t="s">
        <v>3293</v>
      </c>
      <c r="C165" t="s">
        <v>3294</v>
      </c>
      <c r="D165" t="s">
        <v>3032</v>
      </c>
      <c r="E165" t="s">
        <v>106</v>
      </c>
      <c r="F165" s="87">
        <v>45034</v>
      </c>
      <c r="G165" s="77">
        <v>9072124.7756400015</v>
      </c>
      <c r="H165" s="77">
        <v>-6.4359450000000002</v>
      </c>
      <c r="I165" s="77">
        <v>-583.87696850200007</v>
      </c>
      <c r="J165" s="100">
        <f t="shared" si="2"/>
        <v>2.8101651680107259E-3</v>
      </c>
      <c r="K165" s="100">
        <f>I165/'סכום נכסי הקרן'!$C$42</f>
        <v>-3.6615140548191942E-5</v>
      </c>
      <c r="W165" s="93"/>
    </row>
    <row r="166" spans="2:23">
      <c r="B166" t="s">
        <v>3295</v>
      </c>
      <c r="C166" t="s">
        <v>3296</v>
      </c>
      <c r="D166" t="s">
        <v>3032</v>
      </c>
      <c r="E166" t="s">
        <v>106</v>
      </c>
      <c r="F166" s="87">
        <v>45033</v>
      </c>
      <c r="G166" s="77">
        <v>9077408.7756480016</v>
      </c>
      <c r="H166" s="77">
        <v>-6.4681730000000002</v>
      </c>
      <c r="I166" s="77">
        <v>-587.14248050800006</v>
      </c>
      <c r="J166" s="100">
        <f t="shared" si="2"/>
        <v>2.8258818833292385E-3</v>
      </c>
      <c r="K166" s="100">
        <f>I166/'סכום נכסי הקרן'!$C$42</f>
        <v>-3.6819922013315083E-5</v>
      </c>
      <c r="W166" s="93"/>
    </row>
    <row r="167" spans="2:23">
      <c r="B167" t="s">
        <v>3297</v>
      </c>
      <c r="C167" t="s">
        <v>3298</v>
      </c>
      <c r="D167" t="s">
        <v>3032</v>
      </c>
      <c r="E167" t="s">
        <v>106</v>
      </c>
      <c r="F167" s="87">
        <v>45034</v>
      </c>
      <c r="G167" s="77">
        <v>8816502.9718239978</v>
      </c>
      <c r="H167" s="77">
        <v>-6.3621949999999998</v>
      </c>
      <c r="I167" s="77">
        <v>-560.92312212600007</v>
      </c>
      <c r="J167" s="100">
        <f t="shared" si="2"/>
        <v>2.6996896688260318E-3</v>
      </c>
      <c r="K167" s="100">
        <f>I167/'סכום נכסי הקרן'!$C$42</f>
        <v>-3.517569635614728E-5</v>
      </c>
      <c r="W167" s="93"/>
    </row>
    <row r="168" spans="2:23">
      <c r="B168" t="s">
        <v>3299</v>
      </c>
      <c r="C168" t="s">
        <v>3300</v>
      </c>
      <c r="D168" t="s">
        <v>3032</v>
      </c>
      <c r="E168" t="s">
        <v>106</v>
      </c>
      <c r="F168" s="87">
        <v>45034</v>
      </c>
      <c r="G168" s="77">
        <v>11349591.683850002</v>
      </c>
      <c r="H168" s="77">
        <v>-6.3474570000000003</v>
      </c>
      <c r="I168" s="77">
        <v>-720.41049632800014</v>
      </c>
      <c r="J168" s="100">
        <f t="shared" si="2"/>
        <v>3.4672929275567583E-3</v>
      </c>
      <c r="K168" s="100">
        <f>I168/'סכום נכסי הקרן'!$C$42</f>
        <v>-4.5177208553229792E-5</v>
      </c>
      <c r="W168" s="93"/>
    </row>
    <row r="169" spans="2:23">
      <c r="B169" t="s">
        <v>3299</v>
      </c>
      <c r="C169" t="s">
        <v>3301</v>
      </c>
      <c r="D169" t="s">
        <v>3032</v>
      </c>
      <c r="E169" t="s">
        <v>106</v>
      </c>
      <c r="F169" s="87">
        <v>45034</v>
      </c>
      <c r="G169" s="77">
        <v>11165757.373050002</v>
      </c>
      <c r="H169" s="77">
        <v>-6.3474570000000003</v>
      </c>
      <c r="I169" s="77">
        <v>-708.74169177800013</v>
      </c>
      <c r="J169" s="100">
        <f t="shared" si="2"/>
        <v>3.4111316643665617E-3</v>
      </c>
      <c r="K169" s="100">
        <f>I169/'סכום נכסי הקרן'!$C$42</f>
        <v>-4.4445453506059832E-5</v>
      </c>
      <c r="W169" s="93"/>
    </row>
    <row r="170" spans="2:23">
      <c r="B170" t="s">
        <v>3302</v>
      </c>
      <c r="C170" t="s">
        <v>3303</v>
      </c>
      <c r="D170" t="s">
        <v>3032</v>
      </c>
      <c r="E170" t="s">
        <v>106</v>
      </c>
      <c r="F170" s="87">
        <v>45034</v>
      </c>
      <c r="G170" s="77">
        <v>10214632.515466003</v>
      </c>
      <c r="H170" s="77">
        <v>-6.3474570000000003</v>
      </c>
      <c r="I170" s="77">
        <v>-648.36944669600007</v>
      </c>
      <c r="J170" s="100">
        <f t="shared" si="2"/>
        <v>3.1205636348049328E-3</v>
      </c>
      <c r="K170" s="100">
        <f>I170/'סכום נכסי הקרן'!$C$42</f>
        <v>-4.0659487697956975E-5</v>
      </c>
      <c r="W170" s="93"/>
    </row>
    <row r="171" spans="2:23">
      <c r="B171" t="s">
        <v>3304</v>
      </c>
      <c r="C171" t="s">
        <v>3305</v>
      </c>
      <c r="D171" t="s">
        <v>3032</v>
      </c>
      <c r="E171" t="s">
        <v>106</v>
      </c>
      <c r="F171" s="87">
        <v>45034</v>
      </c>
      <c r="G171" s="77">
        <v>9081434.6804160029</v>
      </c>
      <c r="H171" s="77">
        <v>-6.3895929999999996</v>
      </c>
      <c r="I171" s="77">
        <v>-580.2667384020001</v>
      </c>
      <c r="J171" s="100">
        <f t="shared" si="2"/>
        <v>2.7927893449815134E-3</v>
      </c>
      <c r="K171" s="100">
        <f>I171/'סכום נכסי הקרן'!$C$42</f>
        <v>-3.6388741683955257E-5</v>
      </c>
      <c r="W171" s="93"/>
    </row>
    <row r="172" spans="2:23">
      <c r="B172" t="s">
        <v>3306</v>
      </c>
      <c r="C172" t="s">
        <v>3307</v>
      </c>
      <c r="D172" t="s">
        <v>3032</v>
      </c>
      <c r="E172" t="s">
        <v>106</v>
      </c>
      <c r="F172" s="87">
        <v>45103</v>
      </c>
      <c r="G172" s="77">
        <v>1264200.0000000002</v>
      </c>
      <c r="H172" s="77">
        <v>-6.3907379999999998</v>
      </c>
      <c r="I172" s="77">
        <v>-80.791710000000023</v>
      </c>
      <c r="J172" s="100">
        <f t="shared" si="2"/>
        <v>3.8884570132731E-4</v>
      </c>
      <c r="K172" s="100">
        <f>I172/'סכום נכסי הקרן'!$C$42</f>
        <v>-5.0664780019810486E-6</v>
      </c>
    </row>
    <row r="173" spans="2:23">
      <c r="B173" t="s">
        <v>3306</v>
      </c>
      <c r="C173" t="s">
        <v>3308</v>
      </c>
      <c r="D173" t="s">
        <v>3032</v>
      </c>
      <c r="E173" t="s">
        <v>106</v>
      </c>
      <c r="F173" s="87">
        <v>45103</v>
      </c>
      <c r="G173" s="77">
        <v>2167200.0000000005</v>
      </c>
      <c r="H173" s="77">
        <v>-6.3907379999999998</v>
      </c>
      <c r="I173" s="77">
        <v>-138.50008</v>
      </c>
      <c r="J173" s="100">
        <f t="shared" si="2"/>
        <v>6.6659265834933471E-4</v>
      </c>
      <c r="K173" s="100">
        <f>I173/'סכום נכסי הקרן'!$C$42</f>
        <v>-8.6853912188839085E-6</v>
      </c>
    </row>
    <row r="174" spans="2:23">
      <c r="B174" t="s">
        <v>3306</v>
      </c>
      <c r="C174" t="s">
        <v>3309</v>
      </c>
      <c r="D174" t="s">
        <v>3032</v>
      </c>
      <c r="E174" t="s">
        <v>106</v>
      </c>
      <c r="F174" s="87">
        <v>45103</v>
      </c>
      <c r="G174" s="77">
        <v>3250800.0000000005</v>
      </c>
      <c r="H174" s="77">
        <v>-6.3907379999999998</v>
      </c>
      <c r="I174" s="77">
        <v>-207.75012000000004</v>
      </c>
      <c r="J174" s="100">
        <f t="shared" si="2"/>
        <v>9.9988898752400223E-4</v>
      </c>
      <c r="K174" s="100">
        <f>I174/'סכום נכסי הקרן'!$C$42</f>
        <v>-1.3028086828325864E-5</v>
      </c>
    </row>
    <row r="175" spans="2:23">
      <c r="B175" t="s">
        <v>3310</v>
      </c>
      <c r="C175" t="s">
        <v>3311</v>
      </c>
      <c r="D175" t="s">
        <v>3032</v>
      </c>
      <c r="E175" t="s">
        <v>106</v>
      </c>
      <c r="F175" s="87">
        <v>45034</v>
      </c>
      <c r="G175" s="77">
        <v>11361229.064820003</v>
      </c>
      <c r="H175" s="77">
        <v>-6.3012350000000001</v>
      </c>
      <c r="I175" s="77">
        <v>-715.89770870300015</v>
      </c>
      <c r="J175" s="100">
        <f t="shared" si="2"/>
        <v>3.4455731487702426E-3</v>
      </c>
      <c r="K175" s="100">
        <f>I175/'סכום נכסי הקרן'!$C$42</f>
        <v>-4.4894209972933931E-5</v>
      </c>
      <c r="W175" s="93"/>
    </row>
    <row r="176" spans="2:23">
      <c r="B176" t="s">
        <v>3312</v>
      </c>
      <c r="C176" t="s">
        <v>3313</v>
      </c>
      <c r="D176" t="s">
        <v>3032</v>
      </c>
      <c r="E176" t="s">
        <v>106</v>
      </c>
      <c r="F176" s="87">
        <v>45035</v>
      </c>
      <c r="G176" s="77">
        <v>30244295.045790005</v>
      </c>
      <c r="H176" s="77">
        <v>-6.1492779999999998</v>
      </c>
      <c r="I176" s="77">
        <v>-1859.8057840160004</v>
      </c>
      <c r="J176" s="100">
        <f t="shared" si="2"/>
        <v>8.9511347688802367E-3</v>
      </c>
      <c r="K176" s="100">
        <f>I176/'סכום נכסי הקרן'!$C$42</f>
        <v>-1.1662910826710044E-4</v>
      </c>
      <c r="W176" s="93"/>
    </row>
    <row r="177" spans="2:23">
      <c r="B177" t="s">
        <v>3314</v>
      </c>
      <c r="C177" t="s">
        <v>3315</v>
      </c>
      <c r="D177" t="s">
        <v>3032</v>
      </c>
      <c r="E177" t="s">
        <v>106</v>
      </c>
      <c r="F177" s="87">
        <v>45035</v>
      </c>
      <c r="G177" s="77">
        <v>1486149.9467200001</v>
      </c>
      <c r="H177" s="77">
        <v>-6.119923</v>
      </c>
      <c r="I177" s="77">
        <v>-90.951225958999999</v>
      </c>
      <c r="J177" s="100">
        <f t="shared" si="2"/>
        <v>4.37742848178433E-4</v>
      </c>
      <c r="K177" s="100">
        <f>I177/'סכום נכסי הקרן'!$C$42</f>
        <v>-5.70358500364061E-6</v>
      </c>
      <c r="W177" s="93"/>
    </row>
    <row r="178" spans="2:23">
      <c r="B178" t="s">
        <v>3314</v>
      </c>
      <c r="C178" t="s">
        <v>3316</v>
      </c>
      <c r="D178" t="s">
        <v>3032</v>
      </c>
      <c r="E178" t="s">
        <v>106</v>
      </c>
      <c r="F178" s="87">
        <v>45035</v>
      </c>
      <c r="G178" s="77">
        <v>5084108.8729600012</v>
      </c>
      <c r="H178" s="77">
        <v>-6.119923</v>
      </c>
      <c r="I178" s="77">
        <v>-311.14352621500007</v>
      </c>
      <c r="J178" s="100">
        <f t="shared" si="2"/>
        <v>1.4975153102282886E-3</v>
      </c>
      <c r="K178" s="100">
        <f>I178/'סכום נכסי הקרן'!$C$42</f>
        <v>-1.9511925555568897E-5</v>
      </c>
      <c r="W178" s="93"/>
    </row>
    <row r="179" spans="2:23">
      <c r="B179" t="s">
        <v>3317</v>
      </c>
      <c r="C179" t="s">
        <v>3318</v>
      </c>
      <c r="D179" t="s">
        <v>3032</v>
      </c>
      <c r="E179" t="s">
        <v>106</v>
      </c>
      <c r="F179" s="87">
        <v>45035</v>
      </c>
      <c r="G179" s="77">
        <v>10972285.000832003</v>
      </c>
      <c r="H179" s="77">
        <v>-6.119923</v>
      </c>
      <c r="I179" s="77">
        <v>-671.49534581300009</v>
      </c>
      <c r="J179" s="100">
        <f t="shared" si="2"/>
        <v>3.2318672136123932E-3</v>
      </c>
      <c r="K179" s="100">
        <f>I179/'סכום נכסי הקרן'!$C$42</f>
        <v>-4.2109721380995913E-5</v>
      </c>
      <c r="W179" s="93"/>
    </row>
    <row r="180" spans="2:23">
      <c r="B180" t="s">
        <v>3319</v>
      </c>
      <c r="C180" t="s">
        <v>3320</v>
      </c>
      <c r="D180" t="s">
        <v>3032</v>
      </c>
      <c r="E180" t="s">
        <v>106</v>
      </c>
      <c r="F180" s="87">
        <v>45036</v>
      </c>
      <c r="G180" s="77">
        <v>18202121.932320002</v>
      </c>
      <c r="H180" s="77">
        <v>-6.0836269999999999</v>
      </c>
      <c r="I180" s="77">
        <v>-1107.3492618670002</v>
      </c>
      <c r="J180" s="100">
        <f t="shared" si="2"/>
        <v>5.3296062225314036E-3</v>
      </c>
      <c r="K180" s="100">
        <f>I180/'סכום נכסי הקרן'!$C$42</f>
        <v>-6.9442281587542919E-5</v>
      </c>
      <c r="W180" s="93"/>
    </row>
    <row r="181" spans="2:23">
      <c r="B181" t="s">
        <v>3321</v>
      </c>
      <c r="C181" t="s">
        <v>3322</v>
      </c>
      <c r="D181" t="s">
        <v>3032</v>
      </c>
      <c r="E181" t="s">
        <v>106</v>
      </c>
      <c r="F181" s="87">
        <v>45055</v>
      </c>
      <c r="G181" s="77">
        <v>79640000.000000015</v>
      </c>
      <c r="H181" s="77">
        <v>-5.9540110000000004</v>
      </c>
      <c r="I181" s="77">
        <v>-4741.7744000000012</v>
      </c>
      <c r="J181" s="100">
        <f t="shared" si="2"/>
        <v>2.2821878533130249E-2</v>
      </c>
      <c r="K181" s="100">
        <f>I181/'סכום נכסי הקרן'!$C$42</f>
        <v>-2.9735842561021283E-4</v>
      </c>
    </row>
    <row r="182" spans="2:23">
      <c r="B182" t="s">
        <v>3321</v>
      </c>
      <c r="C182" t="s">
        <v>3323</v>
      </c>
      <c r="D182" t="s">
        <v>3032</v>
      </c>
      <c r="E182" t="s">
        <v>106</v>
      </c>
      <c r="F182" s="87">
        <v>45055</v>
      </c>
      <c r="G182" s="77">
        <v>10728970.798560001</v>
      </c>
      <c r="H182" s="77">
        <v>-5.9540110000000004</v>
      </c>
      <c r="I182" s="77">
        <v>-638.80410686800008</v>
      </c>
      <c r="J182" s="100">
        <f t="shared" si="2"/>
        <v>3.0745262223791686E-3</v>
      </c>
      <c r="K182" s="100">
        <f>I182/'סכום נכסי הקרן'!$C$42</f>
        <v>-4.0059641701133356E-5</v>
      </c>
      <c r="W182" s="93"/>
    </row>
    <row r="183" spans="2:23">
      <c r="B183" t="s">
        <v>3324</v>
      </c>
      <c r="C183" t="s">
        <v>3325</v>
      </c>
      <c r="D183" t="s">
        <v>3032</v>
      </c>
      <c r="E183" t="s">
        <v>106</v>
      </c>
      <c r="F183" s="87">
        <v>45055</v>
      </c>
      <c r="G183" s="77">
        <v>95930000.000000015</v>
      </c>
      <c r="H183" s="77">
        <v>-5.9540110000000004</v>
      </c>
      <c r="I183" s="77">
        <v>-5711.6828000000005</v>
      </c>
      <c r="J183" s="100">
        <f t="shared" si="2"/>
        <v>2.7489990051270525E-2</v>
      </c>
      <c r="K183" s="100">
        <f>I183/'סכום נכסי הקרן'!$C$42</f>
        <v>-3.5818173993957446E-4</v>
      </c>
    </row>
    <row r="184" spans="2:23">
      <c r="B184" t="s">
        <v>3324</v>
      </c>
      <c r="C184" t="s">
        <v>3326</v>
      </c>
      <c r="D184" t="s">
        <v>3032</v>
      </c>
      <c r="E184" t="s">
        <v>106</v>
      </c>
      <c r="F184" s="87">
        <v>45055</v>
      </c>
      <c r="G184" s="77">
        <v>8940808.998800002</v>
      </c>
      <c r="H184" s="77">
        <v>-5.9540110000000004</v>
      </c>
      <c r="I184" s="77">
        <v>-532.33675572300001</v>
      </c>
      <c r="J184" s="100">
        <f t="shared" si="2"/>
        <v>2.5621051853143696E-3</v>
      </c>
      <c r="K184" s="100">
        <f>I184/'סכום נכסי הקרן'!$C$42</f>
        <v>-3.3383034750923556E-5</v>
      </c>
      <c r="W184" s="93"/>
    </row>
    <row r="185" spans="2:23">
      <c r="B185" t="s">
        <v>3327</v>
      </c>
      <c r="C185" t="s">
        <v>3328</v>
      </c>
      <c r="D185" t="s">
        <v>3032</v>
      </c>
      <c r="E185" t="s">
        <v>106</v>
      </c>
      <c r="F185" s="87">
        <v>45036</v>
      </c>
      <c r="G185" s="77">
        <v>14480000.000000002</v>
      </c>
      <c r="H185" s="77">
        <v>-5.9957130000000003</v>
      </c>
      <c r="I185" s="77">
        <v>-868.17920000000015</v>
      </c>
      <c r="J185" s="100">
        <f t="shared" si="2"/>
        <v>4.1784949210975104E-3</v>
      </c>
      <c r="K185" s="100">
        <f>I185/'סכום נכסי הקרן'!$C$42</f>
        <v>-5.4443838589101589E-5</v>
      </c>
    </row>
    <row r="186" spans="2:23">
      <c r="B186" t="s">
        <v>3327</v>
      </c>
      <c r="C186" t="s">
        <v>3329</v>
      </c>
      <c r="D186" t="s">
        <v>3032</v>
      </c>
      <c r="E186" t="s">
        <v>106</v>
      </c>
      <c r="F186" s="87">
        <v>45036</v>
      </c>
      <c r="G186" s="77">
        <v>9108609.5376000013</v>
      </c>
      <c r="H186" s="77">
        <v>-5.9957130000000003</v>
      </c>
      <c r="I186" s="77">
        <v>-546.12605949300018</v>
      </c>
      <c r="J186" s="100">
        <f t="shared" si="2"/>
        <v>2.6284722852960513E-3</v>
      </c>
      <c r="K186" s="100">
        <f>I186/'סכום נכסי הקרן'!$C$42</f>
        <v>-3.4247767088106914E-5</v>
      </c>
      <c r="W186" s="93"/>
    </row>
    <row r="187" spans="2:23">
      <c r="B187" t="s">
        <v>3327</v>
      </c>
      <c r="C187" t="s">
        <v>3330</v>
      </c>
      <c r="D187" t="s">
        <v>3032</v>
      </c>
      <c r="E187" t="s">
        <v>106</v>
      </c>
      <c r="F187" s="87">
        <v>45036</v>
      </c>
      <c r="G187" s="77">
        <v>5109033.7136000013</v>
      </c>
      <c r="H187" s="77">
        <v>-5.9957130000000003</v>
      </c>
      <c r="I187" s="77">
        <v>-306.32298358100007</v>
      </c>
      <c r="J187" s="100">
        <f t="shared" si="2"/>
        <v>1.4743143248636278E-3</v>
      </c>
      <c r="K187" s="100">
        <f>I187/'סכום נכסי הקרן'!$C$42</f>
        <v>-1.9209627544884721E-5</v>
      </c>
      <c r="W187" s="93"/>
    </row>
    <row r="188" spans="2:23">
      <c r="B188" t="s">
        <v>3331</v>
      </c>
      <c r="C188" t="s">
        <v>3332</v>
      </c>
      <c r="D188" t="s">
        <v>3032</v>
      </c>
      <c r="E188" t="s">
        <v>106</v>
      </c>
      <c r="F188" s="87">
        <v>45036</v>
      </c>
      <c r="G188" s="77">
        <v>6386292.1420000009</v>
      </c>
      <c r="H188" s="77">
        <v>-5.9957130000000003</v>
      </c>
      <c r="I188" s="77">
        <v>-382.90372947600008</v>
      </c>
      <c r="J188" s="100">
        <f t="shared" si="2"/>
        <v>1.8428929060783316E-3</v>
      </c>
      <c r="K188" s="100">
        <f>I188/'סכום נכסי הקרן'!$C$42</f>
        <v>-2.4012034431090225E-5</v>
      </c>
      <c r="W188" s="93"/>
    </row>
    <row r="189" spans="2:23">
      <c r="B189" t="s">
        <v>3331</v>
      </c>
      <c r="C189" t="s">
        <v>3333</v>
      </c>
      <c r="D189" t="s">
        <v>3032</v>
      </c>
      <c r="E189" t="s">
        <v>106</v>
      </c>
      <c r="F189" s="87">
        <v>45036</v>
      </c>
      <c r="G189" s="77">
        <v>11385761.922000002</v>
      </c>
      <c r="H189" s="77">
        <v>-5.9957130000000003</v>
      </c>
      <c r="I189" s="77">
        <v>-682.65757436700017</v>
      </c>
      <c r="J189" s="100">
        <f t="shared" si="2"/>
        <v>3.2855903566236734E-3</v>
      </c>
      <c r="K189" s="100">
        <f>I189/'סכום נכסי הקרן'!$C$42</f>
        <v>-4.2809708860180674E-5</v>
      </c>
      <c r="W189" s="93"/>
    </row>
    <row r="190" spans="2:23">
      <c r="B190" t="s">
        <v>3334</v>
      </c>
      <c r="C190" t="s">
        <v>3335</v>
      </c>
      <c r="D190" t="s">
        <v>3032</v>
      </c>
      <c r="E190" t="s">
        <v>106</v>
      </c>
      <c r="F190" s="87">
        <v>45036</v>
      </c>
      <c r="G190" s="77">
        <v>9108609.5376000013</v>
      </c>
      <c r="H190" s="77">
        <v>-5.9957130000000003</v>
      </c>
      <c r="I190" s="77">
        <v>-546.12605949300018</v>
      </c>
      <c r="J190" s="100">
        <f t="shared" si="2"/>
        <v>2.6284722852960513E-3</v>
      </c>
      <c r="K190" s="100">
        <f>I190/'סכום נכסי הקרן'!$C$42</f>
        <v>-3.4247767088106914E-5</v>
      </c>
      <c r="W190" s="93"/>
    </row>
    <row r="191" spans="2:23">
      <c r="B191" t="s">
        <v>3336</v>
      </c>
      <c r="C191" t="s">
        <v>3337</v>
      </c>
      <c r="D191" t="s">
        <v>3032</v>
      </c>
      <c r="E191" t="s">
        <v>106</v>
      </c>
      <c r="F191" s="87">
        <v>45061</v>
      </c>
      <c r="G191" s="77">
        <v>11495325.855600001</v>
      </c>
      <c r="H191" s="77">
        <v>-5.9887620000000004</v>
      </c>
      <c r="I191" s="77">
        <v>-688.42775615400001</v>
      </c>
      <c r="J191" s="100">
        <f t="shared" si="2"/>
        <v>3.3133618988246249E-3</v>
      </c>
      <c r="K191" s="100">
        <f>I191/'סכום נכסי הקרן'!$C$42</f>
        <v>-4.3171559093221491E-5</v>
      </c>
      <c r="W191" s="93"/>
    </row>
    <row r="192" spans="2:23">
      <c r="B192" t="s">
        <v>3338</v>
      </c>
      <c r="C192" t="s">
        <v>3339</v>
      </c>
      <c r="D192" t="s">
        <v>3032</v>
      </c>
      <c r="E192" t="s">
        <v>106</v>
      </c>
      <c r="F192" s="87">
        <v>45055</v>
      </c>
      <c r="G192" s="77">
        <v>13542679.379532002</v>
      </c>
      <c r="H192" s="77">
        <v>-5.9247500000000004</v>
      </c>
      <c r="I192" s="77">
        <v>-802.36990588900017</v>
      </c>
      <c r="J192" s="100">
        <f t="shared" si="2"/>
        <v>3.8617586975116126E-3</v>
      </c>
      <c r="K192" s="100">
        <f>I192/'סכום נכסי הקרן'!$C$42</f>
        <v>-5.0316913426367913E-5</v>
      </c>
      <c r="W192" s="93"/>
    </row>
    <row r="193" spans="2:23">
      <c r="B193" t="s">
        <v>3340</v>
      </c>
      <c r="C193" t="s">
        <v>3341</v>
      </c>
      <c r="D193" t="s">
        <v>3032</v>
      </c>
      <c r="E193" t="s">
        <v>106</v>
      </c>
      <c r="F193" s="87">
        <v>45029</v>
      </c>
      <c r="G193" s="77">
        <v>19922100.000000004</v>
      </c>
      <c r="H193" s="77">
        <v>-6.091145</v>
      </c>
      <c r="I193" s="77">
        <v>-1213.4840700000002</v>
      </c>
      <c r="J193" s="100">
        <f t="shared" si="2"/>
        <v>5.8404267498319874E-3</v>
      </c>
      <c r="K193" s="100">
        <f>I193/'סכום נכסי הקרן'!$C$42</f>
        <v>-7.6098034642532389E-5</v>
      </c>
    </row>
    <row r="194" spans="2:23">
      <c r="B194" t="s">
        <v>3342</v>
      </c>
      <c r="C194" t="s">
        <v>3343</v>
      </c>
      <c r="D194" t="s">
        <v>3032</v>
      </c>
      <c r="E194" t="s">
        <v>106</v>
      </c>
      <c r="F194" s="87">
        <v>45040</v>
      </c>
      <c r="G194" s="77">
        <v>16912647.600000005</v>
      </c>
      <c r="H194" s="77">
        <v>-5.9215400000000002</v>
      </c>
      <c r="I194" s="77">
        <v>-1001.4891700000002</v>
      </c>
      <c r="J194" s="100">
        <f t="shared" si="2"/>
        <v>4.8201078883013558E-3</v>
      </c>
      <c r="K194" s="100">
        <f>I194/'סכום נכסי הקרן'!$C$42</f>
        <v>-6.2803756091154138E-5</v>
      </c>
      <c r="W194" s="93"/>
    </row>
    <row r="195" spans="2:23">
      <c r="B195" t="s">
        <v>3342</v>
      </c>
      <c r="C195" t="s">
        <v>3344</v>
      </c>
      <c r="D195" t="s">
        <v>3032</v>
      </c>
      <c r="E195" t="s">
        <v>106</v>
      </c>
      <c r="F195" s="87">
        <v>45040</v>
      </c>
      <c r="G195" s="77">
        <v>13481648.000000002</v>
      </c>
      <c r="H195" s="77">
        <v>-5.9215400000000002</v>
      </c>
      <c r="I195" s="77">
        <v>-798.32116000000019</v>
      </c>
      <c r="J195" s="100">
        <f t="shared" si="2"/>
        <v>3.842272324037103E-3</v>
      </c>
      <c r="K195" s="100">
        <f>I195/'סכום נכסי הקרן'!$C$42</f>
        <v>-5.0063015074888168E-5</v>
      </c>
    </row>
    <row r="196" spans="2:23">
      <c r="B196" t="s">
        <v>3342</v>
      </c>
      <c r="C196" t="s">
        <v>3345</v>
      </c>
      <c r="D196" t="s">
        <v>3032</v>
      </c>
      <c r="E196" t="s">
        <v>106</v>
      </c>
      <c r="F196" s="87">
        <v>45040</v>
      </c>
      <c r="G196" s="77">
        <v>59807942.800000012</v>
      </c>
      <c r="H196" s="77">
        <v>-5.9215400000000002</v>
      </c>
      <c r="I196" s="77">
        <v>-3541.5511900000006</v>
      </c>
      <c r="J196" s="100">
        <f t="shared" si="2"/>
        <v>1.7045275514803674E-2</v>
      </c>
      <c r="K196" s="100">
        <f>I196/'סכום נכסי הקרן'!$C$42</f>
        <v>-2.220919844006867E-4</v>
      </c>
    </row>
    <row r="197" spans="2:23">
      <c r="B197" t="s">
        <v>3346</v>
      </c>
      <c r="C197" t="s">
        <v>3347</v>
      </c>
      <c r="D197" t="s">
        <v>3032</v>
      </c>
      <c r="E197" t="s">
        <v>106</v>
      </c>
      <c r="F197" s="87">
        <v>45061</v>
      </c>
      <c r="G197" s="77">
        <v>54427500.000000007</v>
      </c>
      <c r="H197" s="77">
        <v>-5.9069440000000002</v>
      </c>
      <c r="I197" s="77">
        <v>-3215.0020000000004</v>
      </c>
      <c r="J197" s="100">
        <f t="shared" si="2"/>
        <v>1.5473613659850796E-2</v>
      </c>
      <c r="K197" s="100">
        <f>I197/'סכום נכסי הקרן'!$C$42</f>
        <v>-2.0161396397384179E-4</v>
      </c>
    </row>
    <row r="198" spans="2:23">
      <c r="B198" t="s">
        <v>3348</v>
      </c>
      <c r="C198" t="s">
        <v>3349</v>
      </c>
      <c r="D198" t="s">
        <v>3032</v>
      </c>
      <c r="E198" t="s">
        <v>106</v>
      </c>
      <c r="F198" s="87">
        <v>45061</v>
      </c>
      <c r="G198" s="77">
        <v>41745000.000000007</v>
      </c>
      <c r="H198" s="77">
        <v>-5.6967819999999998</v>
      </c>
      <c r="I198" s="77">
        <v>-2378.1218000000003</v>
      </c>
      <c r="J198" s="100">
        <f t="shared" si="2"/>
        <v>1.1445758966641066E-2</v>
      </c>
      <c r="K198" s="100">
        <f>I198/'סכום נכסי הקרן'!$C$42</f>
        <v>-1.4913289724566509E-4</v>
      </c>
    </row>
    <row r="199" spans="2:23">
      <c r="B199" t="s">
        <v>3348</v>
      </c>
      <c r="C199" t="s">
        <v>3350</v>
      </c>
      <c r="D199" t="s">
        <v>3032</v>
      </c>
      <c r="E199" t="s">
        <v>106</v>
      </c>
      <c r="F199" s="87">
        <v>45061</v>
      </c>
      <c r="G199" s="77">
        <v>9133771.4424000029</v>
      </c>
      <c r="H199" s="77">
        <v>-5.6967819999999998</v>
      </c>
      <c r="I199" s="77">
        <v>-520.33108116900007</v>
      </c>
      <c r="J199" s="100">
        <f t="shared" si="2"/>
        <v>2.5043225868044785E-3</v>
      </c>
      <c r="K199" s="100">
        <f>I199/'סכום נכסי הקרן'!$C$42</f>
        <v>-3.2630154461265316E-5</v>
      </c>
      <c r="W199" s="93"/>
    </row>
    <row r="200" spans="2:23">
      <c r="B200" t="s">
        <v>3351</v>
      </c>
      <c r="C200" t="s">
        <v>3352</v>
      </c>
      <c r="D200" t="s">
        <v>3032</v>
      </c>
      <c r="E200" t="s">
        <v>106</v>
      </c>
      <c r="F200" s="87">
        <v>45061</v>
      </c>
      <c r="G200" s="77">
        <v>13700657.163600001</v>
      </c>
      <c r="H200" s="77">
        <v>-5.6967819999999998</v>
      </c>
      <c r="I200" s="77">
        <v>-780.4966217540001</v>
      </c>
      <c r="J200" s="100">
        <f t="shared" si="2"/>
        <v>3.756483880209124E-3</v>
      </c>
      <c r="K200" s="100">
        <f>I200/'סכום נכסי הקרן'!$C$42</f>
        <v>-4.8945231691929327E-5</v>
      </c>
      <c r="W200" s="93"/>
    </row>
    <row r="201" spans="2:23">
      <c r="B201" t="s">
        <v>3353</v>
      </c>
      <c r="C201" t="s">
        <v>3354</v>
      </c>
      <c r="D201" t="s">
        <v>3032</v>
      </c>
      <c r="E201" t="s">
        <v>106</v>
      </c>
      <c r="F201" s="87">
        <v>45061</v>
      </c>
      <c r="G201" s="77">
        <v>12807867.666000001</v>
      </c>
      <c r="H201" s="77">
        <v>-5.6967819999999998</v>
      </c>
      <c r="I201" s="77">
        <v>-729.63634706000005</v>
      </c>
      <c r="J201" s="100">
        <f t="shared" si="2"/>
        <v>3.5116963991286012E-3</v>
      </c>
      <c r="K201" s="100">
        <f>I201/'סכום נכסי הקרן'!$C$42</f>
        <v>-4.575576506333755E-5</v>
      </c>
      <c r="W201" s="93"/>
    </row>
    <row r="202" spans="2:23">
      <c r="B202" t="s">
        <v>3355</v>
      </c>
      <c r="C202" t="s">
        <v>3356</v>
      </c>
      <c r="D202" t="s">
        <v>3032</v>
      </c>
      <c r="E202" t="s">
        <v>106</v>
      </c>
      <c r="F202" s="87">
        <v>45062</v>
      </c>
      <c r="G202" s="77">
        <v>102019860.00000001</v>
      </c>
      <c r="H202" s="77">
        <v>-5.6377350000000002</v>
      </c>
      <c r="I202" s="77">
        <v>-5751.6091600000009</v>
      </c>
      <c r="J202" s="100">
        <f t="shared" si="2"/>
        <v>2.7682153250386459E-2</v>
      </c>
      <c r="K202" s="100">
        <f>I202/'סכום נכסי הקרן'!$C$42</f>
        <v>-3.6068553673554741E-4</v>
      </c>
    </row>
    <row r="203" spans="2:23">
      <c r="B203" t="s">
        <v>3357</v>
      </c>
      <c r="C203" t="s">
        <v>3358</v>
      </c>
      <c r="D203" t="s">
        <v>3032</v>
      </c>
      <c r="E203" t="s">
        <v>106</v>
      </c>
      <c r="F203" s="87">
        <v>45061</v>
      </c>
      <c r="G203" s="77">
        <v>18276097.932432003</v>
      </c>
      <c r="H203" s="77">
        <v>-5.6473060000000004</v>
      </c>
      <c r="I203" s="77">
        <v>-1032.1071147060002</v>
      </c>
      <c r="J203" s="100">
        <f t="shared" si="2"/>
        <v>4.9674702375127463E-3</v>
      </c>
      <c r="K203" s="100">
        <f>I203/'סכום נכסי הקרן'!$C$42</f>
        <v>-6.4723818722813012E-5</v>
      </c>
      <c r="W203" s="93"/>
    </row>
    <row r="204" spans="2:23">
      <c r="B204" t="s">
        <v>3359</v>
      </c>
      <c r="C204" t="s">
        <v>3360</v>
      </c>
      <c r="D204" t="s">
        <v>3032</v>
      </c>
      <c r="E204" t="s">
        <v>106</v>
      </c>
      <c r="F204" s="87">
        <v>45068</v>
      </c>
      <c r="G204" s="77">
        <v>27240000.000000004</v>
      </c>
      <c r="H204" s="77">
        <v>-5.8048859999999998</v>
      </c>
      <c r="I204" s="77">
        <v>-1581.2510000000002</v>
      </c>
      <c r="J204" s="100">
        <f t="shared" ref="J204:J267" si="3">I204/$I$11</f>
        <v>7.6104671391348218E-3</v>
      </c>
      <c r="K204" s="100">
        <f>I204/'סכום נכסי הקרן'!$C$42</f>
        <v>-9.9160834782560412E-5</v>
      </c>
    </row>
    <row r="205" spans="2:23">
      <c r="B205" t="s">
        <v>3361</v>
      </c>
      <c r="C205" t="s">
        <v>3362</v>
      </c>
      <c r="D205" t="s">
        <v>3032</v>
      </c>
      <c r="E205" t="s">
        <v>106</v>
      </c>
      <c r="F205" s="87">
        <v>45105</v>
      </c>
      <c r="G205" s="77">
        <v>7198092.1950560007</v>
      </c>
      <c r="H205" s="77">
        <v>-5.5838049999999999</v>
      </c>
      <c r="I205" s="77">
        <v>-401.92739998200005</v>
      </c>
      <c r="J205" s="100">
        <f t="shared" si="3"/>
        <v>1.9344527022470872E-3</v>
      </c>
      <c r="K205" s="100">
        <f>I205/'סכום נכסי הקרן'!$C$42</f>
        <v>-2.5205015841380765E-5</v>
      </c>
      <c r="W205" s="93"/>
    </row>
    <row r="206" spans="2:23">
      <c r="B206" t="s">
        <v>3363</v>
      </c>
      <c r="C206" t="s">
        <v>3364</v>
      </c>
      <c r="D206" t="s">
        <v>3032</v>
      </c>
      <c r="E206" t="s">
        <v>106</v>
      </c>
      <c r="F206" s="87">
        <v>45106</v>
      </c>
      <c r="G206" s="77">
        <v>4373869.1662480012</v>
      </c>
      <c r="H206" s="77">
        <v>-5.1846410000000001</v>
      </c>
      <c r="I206" s="77">
        <v>-226.76940105200003</v>
      </c>
      <c r="J206" s="100">
        <f t="shared" si="3"/>
        <v>1.0914276575113829E-3</v>
      </c>
      <c r="K206" s="100">
        <f>I206/'סכום נכסי הקרן'!$C$42</f>
        <v>-1.4220792974333332E-5</v>
      </c>
      <c r="W206" s="93"/>
    </row>
    <row r="207" spans="2:23">
      <c r="B207" t="s">
        <v>3365</v>
      </c>
      <c r="C207" t="s">
        <v>3366</v>
      </c>
      <c r="D207" t="s">
        <v>3032</v>
      </c>
      <c r="E207" t="s">
        <v>106</v>
      </c>
      <c r="F207" s="87">
        <v>45106</v>
      </c>
      <c r="G207" s="77">
        <v>21806250.271110002</v>
      </c>
      <c r="H207" s="77">
        <v>-5.0981639999999997</v>
      </c>
      <c r="I207" s="77">
        <v>-1111.7183750150002</v>
      </c>
      <c r="J207" s="100">
        <f t="shared" si="3"/>
        <v>5.3506345045941607E-3</v>
      </c>
      <c r="K207" s="100">
        <f>I207/'סכום נכסי הקרן'!$C$42</f>
        <v>-6.9716270288271102E-5</v>
      </c>
      <c r="W207" s="93"/>
    </row>
    <row r="208" spans="2:23">
      <c r="B208" t="s">
        <v>3367</v>
      </c>
      <c r="C208" t="s">
        <v>3368</v>
      </c>
      <c r="D208" t="s">
        <v>3032</v>
      </c>
      <c r="E208" t="s">
        <v>106</v>
      </c>
      <c r="F208" s="87">
        <v>45106</v>
      </c>
      <c r="G208" s="77">
        <v>6462151.413300002</v>
      </c>
      <c r="H208" s="77">
        <v>-4.6964779999999999</v>
      </c>
      <c r="I208" s="77">
        <v>-303.49353861100008</v>
      </c>
      <c r="J208" s="100">
        <f t="shared" si="3"/>
        <v>1.4606963742876755E-3</v>
      </c>
      <c r="K208" s="100">
        <f>I208/'סכום נכסי הקרן'!$C$42</f>
        <v>-1.9032192004798728E-5</v>
      </c>
      <c r="W208" s="93"/>
    </row>
    <row r="209" spans="2:23">
      <c r="B209" t="s">
        <v>3369</v>
      </c>
      <c r="C209" t="s">
        <v>3370</v>
      </c>
      <c r="D209" t="s">
        <v>3032</v>
      </c>
      <c r="E209" t="s">
        <v>106</v>
      </c>
      <c r="F209" s="87">
        <v>45078</v>
      </c>
      <c r="G209" s="77">
        <v>1109790.0000000002</v>
      </c>
      <c r="H209" s="77">
        <v>-3.880017</v>
      </c>
      <c r="I209" s="77">
        <v>-43.060040000000008</v>
      </c>
      <c r="J209" s="100">
        <f t="shared" si="3"/>
        <v>2.0724541482018417E-4</v>
      </c>
      <c r="K209" s="100">
        <f>I209/'סכום נכסי הקרן'!$C$42</f>
        <v>-2.7003110272628717E-6</v>
      </c>
    </row>
    <row r="210" spans="2:23">
      <c r="B210" t="s">
        <v>3369</v>
      </c>
      <c r="C210" t="s">
        <v>3371</v>
      </c>
      <c r="D210" t="s">
        <v>3032</v>
      </c>
      <c r="E210" t="s">
        <v>106</v>
      </c>
      <c r="F210" s="87">
        <v>45078</v>
      </c>
      <c r="G210" s="77">
        <v>18496500.000000004</v>
      </c>
      <c r="H210" s="77">
        <v>-3.880017</v>
      </c>
      <c r="I210" s="77">
        <v>-717.66733999999997</v>
      </c>
      <c r="J210" s="100">
        <f t="shared" si="3"/>
        <v>3.4540902790893393E-3</v>
      </c>
      <c r="K210" s="100">
        <f>I210/'סכום נכסי הקרן'!$C$42</f>
        <v>-4.500518420578365E-5</v>
      </c>
    </row>
    <row r="211" spans="2:23">
      <c r="B211" t="s">
        <v>3372</v>
      </c>
      <c r="C211" t="s">
        <v>3373</v>
      </c>
      <c r="D211" t="s">
        <v>3032</v>
      </c>
      <c r="E211" t="s">
        <v>106</v>
      </c>
      <c r="F211" s="87">
        <v>45090</v>
      </c>
      <c r="G211" s="77">
        <v>7263612.8681400008</v>
      </c>
      <c r="H211" s="77">
        <v>7.8681419999999997</v>
      </c>
      <c r="I211" s="77">
        <v>571.51140200800023</v>
      </c>
      <c r="J211" s="100">
        <f t="shared" si="3"/>
        <v>-2.7506504309706406E-3</v>
      </c>
      <c r="K211" s="100">
        <f>I211/'סכום נכסי הקרן'!$C$42</f>
        <v>3.5839691301927886E-5</v>
      </c>
      <c r="W211" s="93"/>
    </row>
    <row r="212" spans="2:23">
      <c r="B212" t="s">
        <v>3374</v>
      </c>
      <c r="C212" t="s">
        <v>3375</v>
      </c>
      <c r="D212" t="s">
        <v>3032</v>
      </c>
      <c r="E212" t="s">
        <v>106</v>
      </c>
      <c r="F212" s="87">
        <v>45090</v>
      </c>
      <c r="G212" s="77">
        <v>7263612.8681400008</v>
      </c>
      <c r="H212" s="77">
        <v>7.7434349999999998</v>
      </c>
      <c r="I212" s="77">
        <v>562.45311628000024</v>
      </c>
      <c r="J212" s="100">
        <f t="shared" si="3"/>
        <v>-2.7070534398099468E-3</v>
      </c>
      <c r="K212" s="100">
        <f>I212/'סכום נכסי הקרן'!$C$42</f>
        <v>3.5271642855168053E-5</v>
      </c>
      <c r="W212" s="93"/>
    </row>
    <row r="213" spans="2:23">
      <c r="B213" t="s">
        <v>3376</v>
      </c>
      <c r="C213" t="s">
        <v>3377</v>
      </c>
      <c r="D213" t="s">
        <v>3032</v>
      </c>
      <c r="E213" t="s">
        <v>106</v>
      </c>
      <c r="F213" s="87">
        <v>45089</v>
      </c>
      <c r="G213" s="77">
        <v>12106021.446900003</v>
      </c>
      <c r="H213" s="77">
        <v>7.2556719999999997</v>
      </c>
      <c r="I213" s="77">
        <v>878.37316037700009</v>
      </c>
      <c r="J213" s="100">
        <f t="shared" si="3"/>
        <v>-4.2275578468865217E-3</v>
      </c>
      <c r="K213" s="100">
        <f>I213/'סכום נכסי הקרן'!$C$42</f>
        <v>5.5083105612947682E-5</v>
      </c>
      <c r="W213" s="93"/>
    </row>
    <row r="214" spans="2:23">
      <c r="B214" t="s">
        <v>3378</v>
      </c>
      <c r="C214" t="s">
        <v>3379</v>
      </c>
      <c r="D214" t="s">
        <v>3032</v>
      </c>
      <c r="E214" t="s">
        <v>106</v>
      </c>
      <c r="F214" s="87">
        <v>45089</v>
      </c>
      <c r="G214" s="77">
        <v>19369634.315040004</v>
      </c>
      <c r="H214" s="77">
        <v>7.2692439999999996</v>
      </c>
      <c r="I214" s="77">
        <v>1408.0259724180005</v>
      </c>
      <c r="J214" s="100">
        <f t="shared" si="3"/>
        <v>-6.776745370681533E-3</v>
      </c>
      <c r="K214" s="100">
        <f>I214/'סכום נכסי הקרן'!$C$42</f>
        <v>8.8297829263346114E-5</v>
      </c>
      <c r="W214" s="93"/>
    </row>
    <row r="215" spans="2:23">
      <c r="B215" t="s">
        <v>3380</v>
      </c>
      <c r="C215" t="s">
        <v>3381</v>
      </c>
      <c r="D215" t="s">
        <v>3032</v>
      </c>
      <c r="E215" t="s">
        <v>106</v>
      </c>
      <c r="F215" s="87">
        <v>45089</v>
      </c>
      <c r="G215" s="77">
        <v>9684817.1575200018</v>
      </c>
      <c r="H215" s="77">
        <v>7.2692439999999996</v>
      </c>
      <c r="I215" s="77">
        <v>704.01298620900025</v>
      </c>
      <c r="J215" s="100">
        <f t="shared" si="3"/>
        <v>-3.3883726853407665E-3</v>
      </c>
      <c r="K215" s="100">
        <f>I215/'סכום נכסי הקרן'!$C$42</f>
        <v>4.4148914631673057E-5</v>
      </c>
      <c r="W215" s="93"/>
    </row>
    <row r="216" spans="2:23">
      <c r="B216" t="s">
        <v>3382</v>
      </c>
      <c r="C216" t="s">
        <v>3383</v>
      </c>
      <c r="D216" t="s">
        <v>3032</v>
      </c>
      <c r="E216" t="s">
        <v>106</v>
      </c>
      <c r="F216" s="87">
        <v>45089</v>
      </c>
      <c r="G216" s="77">
        <v>12106021.446900003</v>
      </c>
      <c r="H216" s="77">
        <v>7.2019219999999997</v>
      </c>
      <c r="I216" s="77">
        <v>871.86618800300027</v>
      </c>
      <c r="J216" s="100">
        <f t="shared" si="3"/>
        <v>-4.1962401753545611E-3</v>
      </c>
      <c r="K216" s="100">
        <f>I216/'סכום נכסי הקרן'!$C$42</f>
        <v>5.4675050969812037E-5</v>
      </c>
      <c r="W216" s="93"/>
    </row>
    <row r="217" spans="2:23">
      <c r="B217" t="s">
        <v>3384</v>
      </c>
      <c r="C217" t="s">
        <v>3385</v>
      </c>
      <c r="D217" t="s">
        <v>3032</v>
      </c>
      <c r="E217" t="s">
        <v>106</v>
      </c>
      <c r="F217" s="87">
        <v>45089</v>
      </c>
      <c r="G217" s="77">
        <v>2716114.7463600002</v>
      </c>
      <c r="H217" s="77">
        <v>7.0829940000000002</v>
      </c>
      <c r="I217" s="77">
        <v>192.38224024100003</v>
      </c>
      <c r="J217" s="100">
        <f t="shared" si="3"/>
        <v>-9.2592429507223797E-4</v>
      </c>
      <c r="K217" s="100">
        <f>I217/'סכום נכסי הקרן'!$C$42</f>
        <v>1.206436140728869E-5</v>
      </c>
      <c r="W217" s="93"/>
    </row>
    <row r="218" spans="2:23">
      <c r="B218" t="s">
        <v>3386</v>
      </c>
      <c r="C218" t="s">
        <v>3387</v>
      </c>
      <c r="D218" t="s">
        <v>3032</v>
      </c>
      <c r="E218" t="s">
        <v>106</v>
      </c>
      <c r="F218" s="87">
        <v>45089</v>
      </c>
      <c r="G218" s="77">
        <v>9684817.1575200018</v>
      </c>
      <c r="H218" s="77">
        <v>6.9371809999999998</v>
      </c>
      <c r="I218" s="77">
        <v>671.8533040650002</v>
      </c>
      <c r="J218" s="100">
        <f t="shared" si="3"/>
        <v>-3.2335900454171025E-3</v>
      </c>
      <c r="K218" s="100">
        <f>I218/'סכום נכסי הקרן'!$C$42</f>
        <v>4.2132169075312394E-5</v>
      </c>
      <c r="W218" s="93"/>
    </row>
    <row r="219" spans="2:23">
      <c r="B219" t="s">
        <v>3388</v>
      </c>
      <c r="C219" t="s">
        <v>3389</v>
      </c>
      <c r="D219" t="s">
        <v>3032</v>
      </c>
      <c r="E219" t="s">
        <v>106</v>
      </c>
      <c r="F219" s="87">
        <v>45089</v>
      </c>
      <c r="G219" s="77">
        <v>9684817.1575200018</v>
      </c>
      <c r="H219" s="77">
        <v>6.9192859999999996</v>
      </c>
      <c r="I219" s="77">
        <v>670.1202350960001</v>
      </c>
      <c r="J219" s="100">
        <f t="shared" si="3"/>
        <v>-3.225248887410923E-3</v>
      </c>
      <c r="K219" s="100">
        <f>I219/'סכום נכסי הקרן'!$C$42</f>
        <v>4.2023487679568265E-5</v>
      </c>
      <c r="W219" s="93"/>
    </row>
    <row r="220" spans="2:23">
      <c r="B220" t="s">
        <v>3390</v>
      </c>
      <c r="C220" t="s">
        <v>3391</v>
      </c>
      <c r="D220" t="s">
        <v>3032</v>
      </c>
      <c r="E220" t="s">
        <v>106</v>
      </c>
      <c r="F220" s="87">
        <v>45098</v>
      </c>
      <c r="G220" s="77">
        <v>32202017.048754007</v>
      </c>
      <c r="H220" s="77">
        <v>6.6847599999999998</v>
      </c>
      <c r="I220" s="77">
        <v>2152.6274511260003</v>
      </c>
      <c r="J220" s="100">
        <f t="shared" si="3"/>
        <v>-1.036046805952627E-2</v>
      </c>
      <c r="K220" s="100">
        <f>I220/'סכום נכסי הקרן'!$C$42</f>
        <v>1.3499206326478809E-4</v>
      </c>
      <c r="W220" s="93"/>
    </row>
    <row r="221" spans="2:23">
      <c r="B221" t="s">
        <v>3392</v>
      </c>
      <c r="C221" t="s">
        <v>3393</v>
      </c>
      <c r="D221" t="s">
        <v>3032</v>
      </c>
      <c r="E221" t="s">
        <v>106</v>
      </c>
      <c r="F221" s="87">
        <v>45098</v>
      </c>
      <c r="G221" s="77">
        <v>12106021.446900003</v>
      </c>
      <c r="H221" s="77">
        <v>6.7402119999999996</v>
      </c>
      <c r="I221" s="77">
        <v>815.97156727800007</v>
      </c>
      <c r="J221" s="100">
        <f t="shared" si="3"/>
        <v>-3.9272226858592073E-3</v>
      </c>
      <c r="K221" s="100">
        <f>I221/'סכום נכסי הקרן'!$C$42</f>
        <v>5.1169878640469244E-5</v>
      </c>
      <c r="W221" s="93"/>
    </row>
    <row r="222" spans="2:23">
      <c r="B222" t="s">
        <v>3394</v>
      </c>
      <c r="C222" t="s">
        <v>3395</v>
      </c>
      <c r="D222" t="s">
        <v>3032</v>
      </c>
      <c r="E222" t="s">
        <v>106</v>
      </c>
      <c r="F222" s="87">
        <v>45098</v>
      </c>
      <c r="G222" s="77">
        <v>9684817.1575200018</v>
      </c>
      <c r="H222" s="77">
        <v>6.7409829999999999</v>
      </c>
      <c r="I222" s="77">
        <v>652.85189913000011</v>
      </c>
      <c r="J222" s="100">
        <f t="shared" si="3"/>
        <v>-3.1421374121190291E-3</v>
      </c>
      <c r="K222" s="100">
        <f>I222/'סכום נכסי הקרן'!$C$42</f>
        <v>4.0940583947210611E-5</v>
      </c>
      <c r="W222" s="93"/>
    </row>
    <row r="223" spans="2:23">
      <c r="B223" t="s">
        <v>3396</v>
      </c>
      <c r="C223" t="s">
        <v>3397</v>
      </c>
      <c r="D223" t="s">
        <v>3032</v>
      </c>
      <c r="E223" t="s">
        <v>106</v>
      </c>
      <c r="F223" s="87">
        <v>45097</v>
      </c>
      <c r="G223" s="77">
        <v>19369634.315040004</v>
      </c>
      <c r="H223" s="77">
        <v>6.4184150000000004</v>
      </c>
      <c r="I223" s="77">
        <v>1243.2235477870001</v>
      </c>
      <c r="J223" s="100">
        <f t="shared" si="3"/>
        <v>-5.9835610899418076E-3</v>
      </c>
      <c r="K223" s="100">
        <f>I223/'סכום נכסי הקרן'!$C$42</f>
        <v>7.7963008288940415E-5</v>
      </c>
      <c r="W223" s="93"/>
    </row>
    <row r="224" spans="2:23">
      <c r="B224" t="s">
        <v>3398</v>
      </c>
      <c r="C224" t="s">
        <v>3399</v>
      </c>
      <c r="D224" t="s">
        <v>3032</v>
      </c>
      <c r="E224" t="s">
        <v>106</v>
      </c>
      <c r="F224" s="87">
        <v>45097</v>
      </c>
      <c r="G224" s="77">
        <v>20580236.459730003</v>
      </c>
      <c r="H224" s="77">
        <v>6.4118779999999997</v>
      </c>
      <c r="I224" s="77">
        <v>1319.5797382840001</v>
      </c>
      <c r="J224" s="100">
        <f t="shared" si="3"/>
        <v>-6.3510588993641809E-3</v>
      </c>
      <c r="K224" s="100">
        <f>I224/'סכום נכסי הקרן'!$C$42</f>
        <v>8.2751333223121453E-5</v>
      </c>
      <c r="W224" s="93"/>
    </row>
    <row r="225" spans="2:23">
      <c r="B225" t="s">
        <v>3400</v>
      </c>
      <c r="C225" t="s">
        <v>3401</v>
      </c>
      <c r="D225" t="s">
        <v>3032</v>
      </c>
      <c r="E225" t="s">
        <v>106</v>
      </c>
      <c r="F225" s="87">
        <v>45097</v>
      </c>
      <c r="G225" s="77">
        <v>23001440.749110002</v>
      </c>
      <c r="H225" s="77">
        <v>6.4118779999999997</v>
      </c>
      <c r="I225" s="77">
        <v>1474.8244133760002</v>
      </c>
      <c r="J225" s="100">
        <f t="shared" si="3"/>
        <v>-7.0982422992882464E-3</v>
      </c>
      <c r="K225" s="100">
        <f>I225/'סכום נכסי הקרן'!$C$42</f>
        <v>9.2486784190532763E-5</v>
      </c>
      <c r="W225" s="93"/>
    </row>
    <row r="226" spans="2:23">
      <c r="B226" t="s">
        <v>3402</v>
      </c>
      <c r="C226" t="s">
        <v>3403</v>
      </c>
      <c r="D226" t="s">
        <v>3032</v>
      </c>
      <c r="E226" t="s">
        <v>106</v>
      </c>
      <c r="F226" s="87">
        <v>45098</v>
      </c>
      <c r="G226" s="77">
        <v>9924945.7597500011</v>
      </c>
      <c r="H226" s="77">
        <v>6.1826660000000002</v>
      </c>
      <c r="I226" s="77">
        <v>613.62621003000004</v>
      </c>
      <c r="J226" s="100">
        <f t="shared" si="3"/>
        <v>-2.9533465004260282E-3</v>
      </c>
      <c r="K226" s="100">
        <f>I226/'סכום נכסי הקרן'!$C$42</f>
        <v>3.8480726482407629E-5</v>
      </c>
      <c r="W226" s="93"/>
    </row>
    <row r="227" spans="2:23">
      <c r="B227" t="s">
        <v>3404</v>
      </c>
      <c r="C227" t="s">
        <v>3405</v>
      </c>
      <c r="D227" t="s">
        <v>3032</v>
      </c>
      <c r="E227" t="s">
        <v>106</v>
      </c>
      <c r="F227" s="87">
        <v>45050</v>
      </c>
      <c r="G227" s="77">
        <v>14527225.736280002</v>
      </c>
      <c r="H227" s="77">
        <v>5.9883559999999996</v>
      </c>
      <c r="I227" s="77">
        <v>869.94203386900028</v>
      </c>
      <c r="J227" s="100">
        <f t="shared" si="3"/>
        <v>-4.1869793357994008E-3</v>
      </c>
      <c r="K227" s="100">
        <f>I227/'סכום נכסי הקרן'!$C$42</f>
        <v>5.4554386552728506E-5</v>
      </c>
      <c r="W227" s="93"/>
    </row>
    <row r="228" spans="2:23">
      <c r="B228" t="s">
        <v>3406</v>
      </c>
      <c r="C228" t="s">
        <v>3407</v>
      </c>
      <c r="D228" t="s">
        <v>3032</v>
      </c>
      <c r="E228" t="s">
        <v>106</v>
      </c>
      <c r="F228" s="87">
        <v>45043</v>
      </c>
      <c r="G228" s="77">
        <v>2116950.0000000005</v>
      </c>
      <c r="H228" s="77">
        <v>6.0777729999999996</v>
      </c>
      <c r="I228" s="77">
        <v>128.66341000000003</v>
      </c>
      <c r="J228" s="100">
        <f t="shared" si="3"/>
        <v>-6.1924934992232776E-4</v>
      </c>
      <c r="K228" s="100">
        <f>I228/'סכום נכסי הקרן'!$C$42</f>
        <v>8.0685300066661352E-6</v>
      </c>
    </row>
    <row r="229" spans="2:23">
      <c r="B229" t="s">
        <v>3406</v>
      </c>
      <c r="C229" t="s">
        <v>3408</v>
      </c>
      <c r="D229" t="s">
        <v>3032</v>
      </c>
      <c r="E229" t="s">
        <v>106</v>
      </c>
      <c r="F229" s="87">
        <v>45043</v>
      </c>
      <c r="G229" s="77">
        <v>769800.00000000012</v>
      </c>
      <c r="H229" s="77">
        <v>6.0777720000000004</v>
      </c>
      <c r="I229" s="77">
        <v>46.786690000000007</v>
      </c>
      <c r="J229" s="100">
        <f t="shared" si="3"/>
        <v>-2.2518155991293462E-4</v>
      </c>
      <c r="K229" s="100">
        <f>I229/'סכום נכסי הקרן'!$C$42</f>
        <v>2.9340106264678231E-6</v>
      </c>
    </row>
    <row r="230" spans="2:23">
      <c r="B230" t="s">
        <v>3409</v>
      </c>
      <c r="C230" t="s">
        <v>3410</v>
      </c>
      <c r="D230" t="s">
        <v>3032</v>
      </c>
      <c r="E230" t="s">
        <v>106</v>
      </c>
      <c r="F230" s="87">
        <v>45050</v>
      </c>
      <c r="G230" s="77">
        <v>8474215.0128300004</v>
      </c>
      <c r="H230" s="77">
        <v>5.932658</v>
      </c>
      <c r="I230" s="77">
        <v>502.74618076100006</v>
      </c>
      <c r="J230" s="100">
        <f t="shared" si="3"/>
        <v>-2.4196875056566769E-3</v>
      </c>
      <c r="K230" s="100">
        <f>I230/'סכום נכסי הקרן'!$C$42</f>
        <v>3.1527398855719155E-5</v>
      </c>
      <c r="W230" s="93"/>
    </row>
    <row r="231" spans="2:23">
      <c r="B231" t="s">
        <v>3411</v>
      </c>
      <c r="C231" t="s">
        <v>3412</v>
      </c>
      <c r="D231" t="s">
        <v>3032</v>
      </c>
      <c r="E231" t="s">
        <v>106</v>
      </c>
      <c r="F231" s="87">
        <v>45050</v>
      </c>
      <c r="G231" s="77">
        <v>11547000.000000002</v>
      </c>
      <c r="H231" s="77">
        <v>6.049194</v>
      </c>
      <c r="I231" s="77">
        <v>698.50040000000013</v>
      </c>
      <c r="J231" s="100">
        <f t="shared" si="3"/>
        <v>-3.3618409353559486E-3</v>
      </c>
      <c r="K231" s="100">
        <f>I231/'סכום נכסי הקרן'!$C$42</f>
        <v>4.3803218312559085E-5</v>
      </c>
    </row>
    <row r="232" spans="2:23">
      <c r="B232" t="s">
        <v>3413</v>
      </c>
      <c r="C232" t="s">
        <v>3414</v>
      </c>
      <c r="D232" t="s">
        <v>3032</v>
      </c>
      <c r="E232" t="s">
        <v>106</v>
      </c>
      <c r="F232" s="87">
        <v>45085</v>
      </c>
      <c r="G232" s="77">
        <v>15396000.000000002</v>
      </c>
      <c r="H232" s="77">
        <v>5.237298</v>
      </c>
      <c r="I232" s="77">
        <v>806.33440000000019</v>
      </c>
      <c r="J232" s="100">
        <f t="shared" si="3"/>
        <v>-3.8808395721830337E-3</v>
      </c>
      <c r="K232" s="100">
        <f>I232/'סכום נכסי הקרן'!$C$42</f>
        <v>5.0565528317702244E-5</v>
      </c>
    </row>
    <row r="233" spans="2:23">
      <c r="B233" t="s">
        <v>3415</v>
      </c>
      <c r="C233" t="s">
        <v>3416</v>
      </c>
      <c r="D233" t="s">
        <v>3032</v>
      </c>
      <c r="E233" t="s">
        <v>106</v>
      </c>
      <c r="F233" s="87">
        <v>45105</v>
      </c>
      <c r="G233" s="77">
        <v>8858703.100548001</v>
      </c>
      <c r="H233" s="77">
        <v>5.2849570000000003</v>
      </c>
      <c r="I233" s="77">
        <v>468.17866129100008</v>
      </c>
      <c r="J233" s="100">
        <f t="shared" si="3"/>
        <v>-2.2533160877047905E-3</v>
      </c>
      <c r="K233" s="100">
        <f>I233/'סכום נכסי הקרן'!$C$42</f>
        <v>2.9359656930491848E-5</v>
      </c>
      <c r="W233" s="93"/>
    </row>
    <row r="234" spans="2:23">
      <c r="B234" t="s">
        <v>3417</v>
      </c>
      <c r="C234" t="s">
        <v>3418</v>
      </c>
      <c r="D234" t="s">
        <v>3032</v>
      </c>
      <c r="E234" t="s">
        <v>106</v>
      </c>
      <c r="F234" s="87">
        <v>45083</v>
      </c>
      <c r="G234" s="77">
        <v>21169500.000000004</v>
      </c>
      <c r="H234" s="77">
        <v>4.2435299999999998</v>
      </c>
      <c r="I234" s="77">
        <v>898.33407000000022</v>
      </c>
      <c r="J234" s="100">
        <f t="shared" si="3"/>
        <v>-4.3236285192548444E-3</v>
      </c>
      <c r="K234" s="100">
        <f>I234/'סכום נכסי הקרן'!$C$42</f>
        <v>5.6334861634753163E-5</v>
      </c>
    </row>
    <row r="235" spans="2:23">
      <c r="B235" t="s">
        <v>3419</v>
      </c>
      <c r="C235" t="s">
        <v>3420</v>
      </c>
      <c r="D235" t="s">
        <v>3032</v>
      </c>
      <c r="E235" t="s">
        <v>106</v>
      </c>
      <c r="F235" s="87">
        <v>45082</v>
      </c>
      <c r="G235" s="77">
        <v>14667019.630344002</v>
      </c>
      <c r="H235" s="77">
        <v>3.404795</v>
      </c>
      <c r="I235" s="77">
        <v>499.38193721300013</v>
      </c>
      <c r="J235" s="100">
        <f t="shared" si="3"/>
        <v>-2.4034956012910194E-3</v>
      </c>
      <c r="K235" s="100">
        <f>I235/'סכום נכסי הקרן'!$C$42</f>
        <v>3.1316425899097148E-5</v>
      </c>
      <c r="W235" s="93"/>
    </row>
    <row r="236" spans="2:23">
      <c r="B236" t="s">
        <v>3421</v>
      </c>
      <c r="C236" t="s">
        <v>3422</v>
      </c>
      <c r="D236" t="s">
        <v>3032</v>
      </c>
      <c r="E236" t="s">
        <v>106</v>
      </c>
      <c r="F236" s="87">
        <v>45131</v>
      </c>
      <c r="G236" s="77">
        <v>10048707.193600003</v>
      </c>
      <c r="H236" s="77">
        <v>-7.4373379999999996</v>
      </c>
      <c r="I236" s="77">
        <v>-747.3563191830001</v>
      </c>
      <c r="J236" s="100">
        <f t="shared" si="3"/>
        <v>3.5969815724176471E-3</v>
      </c>
      <c r="K236" s="100">
        <f>I236/'סכום נכסי הקרן'!$C$42</f>
        <v>-4.6866991066066014E-5</v>
      </c>
      <c r="W236" s="93"/>
    </row>
    <row r="237" spans="2:23">
      <c r="B237" t="s">
        <v>3421</v>
      </c>
      <c r="C237" t="s">
        <v>3423</v>
      </c>
      <c r="D237" t="s">
        <v>3032</v>
      </c>
      <c r="E237" t="s">
        <v>106</v>
      </c>
      <c r="F237" s="87">
        <v>45131</v>
      </c>
      <c r="G237" s="77">
        <v>8061874.2979200017</v>
      </c>
      <c r="H237" s="77">
        <v>-7.4373379999999996</v>
      </c>
      <c r="I237" s="77">
        <v>-599.58884125100019</v>
      </c>
      <c r="J237" s="100">
        <f t="shared" si="3"/>
        <v>2.8857854782907088E-3</v>
      </c>
      <c r="K237" s="100">
        <f>I237/'סכום נכסי הקרן'!$C$42</f>
        <v>-3.7600437896802761E-5</v>
      </c>
      <c r="W237" s="93"/>
    </row>
    <row r="238" spans="2:23">
      <c r="B238" t="s">
        <v>3424</v>
      </c>
      <c r="C238" t="s">
        <v>3425</v>
      </c>
      <c r="D238" t="s">
        <v>3032</v>
      </c>
      <c r="E238" t="s">
        <v>106</v>
      </c>
      <c r="F238" s="87">
        <v>45131</v>
      </c>
      <c r="G238" s="77">
        <v>13325757.146996003</v>
      </c>
      <c r="H238" s="77">
        <v>-7.3468770000000001</v>
      </c>
      <c r="I238" s="77">
        <v>-979.02700751200018</v>
      </c>
      <c r="J238" s="100">
        <f t="shared" si="3"/>
        <v>4.7119988344643433E-3</v>
      </c>
      <c r="K238" s="100">
        <f>I238/'סכום נכסי הקרן'!$C$42</f>
        <v>-6.1395145577496541E-5</v>
      </c>
      <c r="W238" s="93"/>
    </row>
    <row r="239" spans="2:23">
      <c r="B239" t="s">
        <v>3426</v>
      </c>
      <c r="C239" t="s">
        <v>3427</v>
      </c>
      <c r="D239" t="s">
        <v>3032</v>
      </c>
      <c r="E239" t="s">
        <v>106</v>
      </c>
      <c r="F239" s="87">
        <v>45131</v>
      </c>
      <c r="G239" s="77">
        <v>8082837.2092090007</v>
      </c>
      <c r="H239" s="77">
        <v>-7.316757</v>
      </c>
      <c r="I239" s="77">
        <v>-591.4015876970002</v>
      </c>
      <c r="J239" s="100">
        <f t="shared" si="3"/>
        <v>2.8463807132455125E-3</v>
      </c>
      <c r="K239" s="100">
        <f>I239/'סכום נכסי הקרן'!$C$42</f>
        <v>-3.7087012199686288E-5</v>
      </c>
      <c r="W239" s="93"/>
    </row>
    <row r="240" spans="2:23">
      <c r="B240" t="s">
        <v>3428</v>
      </c>
      <c r="C240" t="s">
        <v>3429</v>
      </c>
      <c r="D240" t="s">
        <v>3032</v>
      </c>
      <c r="E240" t="s">
        <v>106</v>
      </c>
      <c r="F240" s="87">
        <v>45126</v>
      </c>
      <c r="G240" s="77">
        <v>13447592.395580001</v>
      </c>
      <c r="H240" s="77">
        <v>-7.4711470000000002</v>
      </c>
      <c r="I240" s="77">
        <v>-1004.6893813260001</v>
      </c>
      <c r="J240" s="100">
        <f t="shared" si="3"/>
        <v>4.8355103153257875E-3</v>
      </c>
      <c r="K240" s="100">
        <f>I240/'סכום נכסי הקרן'!$C$42</f>
        <v>-6.3004442526493472E-5</v>
      </c>
      <c r="W240" s="93"/>
    </row>
    <row r="241" spans="2:23">
      <c r="B241" t="s">
        <v>3430</v>
      </c>
      <c r="C241" t="s">
        <v>3431</v>
      </c>
      <c r="D241" t="s">
        <v>3032</v>
      </c>
      <c r="E241" t="s">
        <v>106</v>
      </c>
      <c r="F241" s="87">
        <v>45124</v>
      </c>
      <c r="G241" s="77">
        <v>23472800.000000004</v>
      </c>
      <c r="H241" s="77">
        <v>-6.2052389999999997</v>
      </c>
      <c r="I241" s="77">
        <v>-1456.5434</v>
      </c>
      <c r="J241" s="100">
        <f t="shared" si="3"/>
        <v>7.010256867773494E-3</v>
      </c>
      <c r="K241" s="100">
        <f>I241/'סכום נכסי הקרן'!$C$42</f>
        <v>-9.1340375083417372E-5</v>
      </c>
    </row>
    <row r="242" spans="2:23">
      <c r="B242" t="s">
        <v>3432</v>
      </c>
      <c r="C242" t="s">
        <v>3433</v>
      </c>
      <c r="D242" t="s">
        <v>3032</v>
      </c>
      <c r="E242" t="s">
        <v>106</v>
      </c>
      <c r="F242" s="87">
        <v>45138</v>
      </c>
      <c r="G242" s="77">
        <v>17232916.811806004</v>
      </c>
      <c r="H242" s="77">
        <v>-4.6942180000000002</v>
      </c>
      <c r="I242" s="77">
        <v>-808.95059883600004</v>
      </c>
      <c r="J242" s="100">
        <f t="shared" si="3"/>
        <v>3.8934311817825341E-3</v>
      </c>
      <c r="K242" s="100">
        <f>I242/'סכום נכסי הקרן'!$C$42</f>
        <v>-5.0729591113890144E-5</v>
      </c>
      <c r="W242" s="93"/>
    </row>
    <row r="243" spans="2:23">
      <c r="B243" t="s">
        <v>3434</v>
      </c>
      <c r="C243" t="s">
        <v>3435</v>
      </c>
      <c r="D243" t="s">
        <v>3032</v>
      </c>
      <c r="E243" t="s">
        <v>106</v>
      </c>
      <c r="F243" s="87">
        <v>45132</v>
      </c>
      <c r="G243" s="77">
        <v>5859941.7086070012</v>
      </c>
      <c r="H243" s="77">
        <v>-4.3424469999999999</v>
      </c>
      <c r="I243" s="77">
        <v>-254.46485918900007</v>
      </c>
      <c r="J243" s="100">
        <f t="shared" si="3"/>
        <v>1.224724252457361E-3</v>
      </c>
      <c r="K243" s="100">
        <f>I243/'סכום נכסי הקרן'!$C$42</f>
        <v>-1.5957585392836388E-5</v>
      </c>
      <c r="W243" s="93"/>
    </row>
    <row r="244" spans="2:23">
      <c r="B244" t="s">
        <v>3436</v>
      </c>
      <c r="C244" t="s">
        <v>3437</v>
      </c>
      <c r="D244" t="s">
        <v>3032</v>
      </c>
      <c r="E244" t="s">
        <v>106</v>
      </c>
      <c r="F244" s="87">
        <v>45133</v>
      </c>
      <c r="G244" s="77">
        <v>36700000.000000007</v>
      </c>
      <c r="H244" s="77">
        <v>-4.2171450000000004</v>
      </c>
      <c r="I244" s="77">
        <v>-1547.6923300000003</v>
      </c>
      <c r="J244" s="100">
        <f t="shared" si="3"/>
        <v>7.4489512537579475E-3</v>
      </c>
      <c r="K244" s="100">
        <f>I244/'סכום נכסי הקרן'!$C$42</f>
        <v>-9.7056358180558293E-5</v>
      </c>
    </row>
    <row r="245" spans="2:23">
      <c r="B245" t="s">
        <v>3438</v>
      </c>
      <c r="C245" t="s">
        <v>3439</v>
      </c>
      <c r="D245" t="s">
        <v>3032</v>
      </c>
      <c r="E245" t="s">
        <v>106</v>
      </c>
      <c r="F245" s="87">
        <v>45132</v>
      </c>
      <c r="G245" s="77">
        <v>5685763.9387499997</v>
      </c>
      <c r="H245" s="77">
        <v>-4.0698790000000002</v>
      </c>
      <c r="I245" s="77">
        <v>-231.40370750500006</v>
      </c>
      <c r="J245" s="100">
        <f t="shared" si="3"/>
        <v>1.1137322991990322E-3</v>
      </c>
      <c r="K245" s="100">
        <f>I245/'סכום נכסי הקרן'!$C$42</f>
        <v>-1.4511412045257359E-5</v>
      </c>
      <c r="W245" s="93"/>
    </row>
    <row r="246" spans="2:23">
      <c r="B246" t="s">
        <v>3440</v>
      </c>
      <c r="C246" t="s">
        <v>3441</v>
      </c>
      <c r="D246" t="s">
        <v>3032</v>
      </c>
      <c r="E246" t="s">
        <v>106</v>
      </c>
      <c r="F246" s="87">
        <v>45132</v>
      </c>
      <c r="G246" s="77">
        <v>16842848.007214006</v>
      </c>
      <c r="H246" s="77">
        <v>-4.0472289999999997</v>
      </c>
      <c r="I246" s="77">
        <v>-681.66865866799992</v>
      </c>
      <c r="J246" s="100">
        <f t="shared" si="3"/>
        <v>3.2808307641044492E-3</v>
      </c>
      <c r="K246" s="100">
        <f>I246/'סכום נכסי הקרן'!$C$42</f>
        <v>-4.2747693591104197E-5</v>
      </c>
      <c r="W246" s="93"/>
    </row>
    <row r="247" spans="2:23">
      <c r="B247" t="s">
        <v>3442</v>
      </c>
      <c r="C247" t="s">
        <v>3443</v>
      </c>
      <c r="D247" t="s">
        <v>3032</v>
      </c>
      <c r="E247" t="s">
        <v>106</v>
      </c>
      <c r="F247" s="87">
        <v>45132</v>
      </c>
      <c r="G247" s="77">
        <v>9249767.8235279992</v>
      </c>
      <c r="H247" s="77">
        <v>-4.0387380000000004</v>
      </c>
      <c r="I247" s="77">
        <v>-373.57389399500005</v>
      </c>
      <c r="J247" s="100">
        <f t="shared" si="3"/>
        <v>1.7979889620860843E-3</v>
      </c>
      <c r="K247" s="100">
        <f>I247/'סכום נכסי הקרן'!$C$42</f>
        <v>-2.3426956998930553E-5</v>
      </c>
      <c r="W247" s="93"/>
    </row>
    <row r="248" spans="2:23">
      <c r="B248" t="s">
        <v>3444</v>
      </c>
      <c r="C248" t="s">
        <v>3445</v>
      </c>
      <c r="D248" t="s">
        <v>3032</v>
      </c>
      <c r="E248" t="s">
        <v>106</v>
      </c>
      <c r="F248" s="87">
        <v>45133</v>
      </c>
      <c r="G248" s="77">
        <v>8798560.5159290023</v>
      </c>
      <c r="H248" s="77">
        <v>-3.9904630000000001</v>
      </c>
      <c r="I248" s="77">
        <v>-351.10331124600003</v>
      </c>
      <c r="J248" s="100">
        <f t="shared" si="3"/>
        <v>1.6898393820330285E-3</v>
      </c>
      <c r="K248" s="100">
        <f>I248/'סכום נכסי הקרן'!$C$42</f>
        <v>-2.2017818447592755E-5</v>
      </c>
      <c r="W248" s="93"/>
    </row>
    <row r="249" spans="2:23">
      <c r="B249" t="s">
        <v>3446</v>
      </c>
      <c r="C249" t="s">
        <v>3447</v>
      </c>
      <c r="D249" t="s">
        <v>3032</v>
      </c>
      <c r="E249" t="s">
        <v>106</v>
      </c>
      <c r="F249" s="87">
        <v>45132</v>
      </c>
      <c r="G249" s="77">
        <v>6944874.4390860014</v>
      </c>
      <c r="H249" s="77">
        <v>-3.925656</v>
      </c>
      <c r="I249" s="77">
        <v>-272.63184905400004</v>
      </c>
      <c r="J249" s="100">
        <f t="shared" si="3"/>
        <v>1.3121608955864894E-3</v>
      </c>
      <c r="K249" s="100">
        <f>I249/'סכום נכסי הקרן'!$C$42</f>
        <v>-1.7096844043423621E-5</v>
      </c>
      <c r="W249" s="93"/>
    </row>
    <row r="250" spans="2:23">
      <c r="B250" t="s">
        <v>3448</v>
      </c>
      <c r="C250" t="s">
        <v>3449</v>
      </c>
      <c r="D250" t="s">
        <v>3032</v>
      </c>
      <c r="E250" t="s">
        <v>106</v>
      </c>
      <c r="F250" s="87">
        <v>45132</v>
      </c>
      <c r="G250" s="77">
        <v>36830000.000000007</v>
      </c>
      <c r="H250" s="77">
        <v>-4.0801189999999998</v>
      </c>
      <c r="I250" s="77">
        <v>-1502.7080000000003</v>
      </c>
      <c r="J250" s="100">
        <f t="shared" si="3"/>
        <v>7.2324443454676148E-3</v>
      </c>
      <c r="K250" s="100">
        <f>I250/'סכום נכסי הקרן'!$C$42</f>
        <v>-9.4235374216004804E-5</v>
      </c>
    </row>
    <row r="251" spans="2:23">
      <c r="B251" t="s">
        <v>3450</v>
      </c>
      <c r="C251" t="s">
        <v>3451</v>
      </c>
      <c r="D251" t="s">
        <v>3032</v>
      </c>
      <c r="E251" t="s">
        <v>106</v>
      </c>
      <c r="F251" s="87">
        <v>45111</v>
      </c>
      <c r="G251" s="77">
        <v>18421000.000000004</v>
      </c>
      <c r="H251" s="77">
        <v>-4.1008519999999997</v>
      </c>
      <c r="I251" s="77">
        <v>-755.41800000000012</v>
      </c>
      <c r="J251" s="100">
        <f t="shared" si="3"/>
        <v>3.6357819633384891E-3</v>
      </c>
      <c r="K251" s="100">
        <f>I251/'סכום נכסי הקרן'!$C$42</f>
        <v>-4.7372542050422248E-5</v>
      </c>
    </row>
    <row r="252" spans="2:23">
      <c r="B252" t="s">
        <v>3452</v>
      </c>
      <c r="C252" t="s">
        <v>3453</v>
      </c>
      <c r="D252" t="s">
        <v>3032</v>
      </c>
      <c r="E252" t="s">
        <v>106</v>
      </c>
      <c r="F252" s="87">
        <v>45110</v>
      </c>
      <c r="G252" s="77">
        <v>4647403.8165600011</v>
      </c>
      <c r="H252" s="77">
        <v>-3.8723550000000002</v>
      </c>
      <c r="I252" s="77">
        <v>-179.96398198700001</v>
      </c>
      <c r="J252" s="100">
        <f t="shared" si="3"/>
        <v>8.6615595572108058E-4</v>
      </c>
      <c r="K252" s="100">
        <f>I252/'סכום נכסי הקרן'!$C$42</f>
        <v>-1.128560784127541E-5</v>
      </c>
      <c r="W252" s="93"/>
    </row>
    <row r="253" spans="2:23">
      <c r="B253" t="s">
        <v>3452</v>
      </c>
      <c r="C253" t="s">
        <v>3454</v>
      </c>
      <c r="D253" t="s">
        <v>3032</v>
      </c>
      <c r="E253" t="s">
        <v>106</v>
      </c>
      <c r="F253" s="87">
        <v>45110</v>
      </c>
      <c r="G253" s="77">
        <v>2606736.2621600004</v>
      </c>
      <c r="H253" s="77">
        <v>-3.8723550000000002</v>
      </c>
      <c r="I253" s="77">
        <v>-100.94208643</v>
      </c>
      <c r="J253" s="100">
        <f t="shared" si="3"/>
        <v>4.8582826618368745E-4</v>
      </c>
      <c r="K253" s="100">
        <f>I253/'סכום נכסי הקרן'!$C$42</f>
        <v>-6.3301155572974578E-6</v>
      </c>
      <c r="W253" s="93"/>
    </row>
    <row r="254" spans="2:23">
      <c r="B254" t="s">
        <v>3455</v>
      </c>
      <c r="C254" t="s">
        <v>3456</v>
      </c>
      <c r="D254" t="s">
        <v>3032</v>
      </c>
      <c r="E254" t="s">
        <v>106</v>
      </c>
      <c r="F254" s="87">
        <v>45110</v>
      </c>
      <c r="G254" s="77">
        <v>16507216.024992004</v>
      </c>
      <c r="H254" s="77">
        <v>-3.7616879999999999</v>
      </c>
      <c r="I254" s="77">
        <v>-620.95001579699999</v>
      </c>
      <c r="J254" s="100">
        <f t="shared" si="3"/>
        <v>2.988595542559857E-3</v>
      </c>
      <c r="K254" s="100">
        <f>I254/'סכום נכסי הקרן'!$C$42</f>
        <v>-3.8940005049593383E-5</v>
      </c>
      <c r="W254" s="93"/>
    </row>
    <row r="255" spans="2:23">
      <c r="B255" t="s">
        <v>3457</v>
      </c>
      <c r="C255" t="s">
        <v>3458</v>
      </c>
      <c r="D255" t="s">
        <v>3032</v>
      </c>
      <c r="E255" t="s">
        <v>106</v>
      </c>
      <c r="F255" s="87">
        <v>45110</v>
      </c>
      <c r="G255" s="77">
        <v>29574400.000000004</v>
      </c>
      <c r="H255" s="77">
        <v>-3.7936809999999999</v>
      </c>
      <c r="I255" s="77">
        <v>-1121.9584</v>
      </c>
      <c r="J255" s="100">
        <f t="shared" si="3"/>
        <v>5.3999191366053091E-3</v>
      </c>
      <c r="K255" s="100">
        <f>I255/'סכום נכסי הקרן'!$C$42</f>
        <v>-7.0358426040714487E-5</v>
      </c>
    </row>
    <row r="256" spans="2:23">
      <c r="B256" t="s">
        <v>3457</v>
      </c>
      <c r="C256" t="s">
        <v>3459</v>
      </c>
      <c r="D256" t="s">
        <v>3032</v>
      </c>
      <c r="E256" t="s">
        <v>106</v>
      </c>
      <c r="F256" s="87">
        <v>45110</v>
      </c>
      <c r="G256" s="77">
        <v>9130492.4604320005</v>
      </c>
      <c r="H256" s="77">
        <v>-3.7936809999999999</v>
      </c>
      <c r="I256" s="77">
        <v>-346.38175963400005</v>
      </c>
      <c r="J256" s="100">
        <f t="shared" si="3"/>
        <v>1.6671148345773401E-3</v>
      </c>
      <c r="K256" s="100">
        <f>I256/'סכום נכסי הקרן'!$C$42</f>
        <v>-2.1721728200494185E-5</v>
      </c>
      <c r="W256" s="93"/>
    </row>
    <row r="257" spans="2:23">
      <c r="B257" t="s">
        <v>3457</v>
      </c>
      <c r="C257" t="s">
        <v>3460</v>
      </c>
      <c r="D257" t="s">
        <v>3032</v>
      </c>
      <c r="E257" t="s">
        <v>106</v>
      </c>
      <c r="F257" s="87">
        <v>45110</v>
      </c>
      <c r="G257" s="77">
        <v>4766243.1131000007</v>
      </c>
      <c r="H257" s="77">
        <v>-3.7936809999999999</v>
      </c>
      <c r="I257" s="77">
        <v>-180.81606041700002</v>
      </c>
      <c r="J257" s="100">
        <f t="shared" si="3"/>
        <v>8.7025695859252906E-4</v>
      </c>
      <c r="K257" s="100">
        <f>I257/'סכום נכסי הקרן'!$C$42</f>
        <v>-1.1339041994625521E-5</v>
      </c>
      <c r="W257" s="93"/>
    </row>
    <row r="258" spans="2:23">
      <c r="B258" t="s">
        <v>3461</v>
      </c>
      <c r="C258" t="s">
        <v>3462</v>
      </c>
      <c r="D258" t="s">
        <v>3032</v>
      </c>
      <c r="E258" t="s">
        <v>106</v>
      </c>
      <c r="F258" s="87">
        <v>45152</v>
      </c>
      <c r="G258" s="77">
        <v>23500590.035580002</v>
      </c>
      <c r="H258" s="77">
        <v>-2.8117939999999999</v>
      </c>
      <c r="I258" s="77">
        <v>-660.78810481000016</v>
      </c>
      <c r="J258" s="100">
        <f t="shared" si="3"/>
        <v>3.1803338986585192E-3</v>
      </c>
      <c r="K258" s="100">
        <f>I258/'סכום נכסי הקרן'!$C$42</f>
        <v>-4.1438266339338685E-5</v>
      </c>
      <c r="W258" s="93"/>
    </row>
    <row r="259" spans="2:23">
      <c r="B259" t="s">
        <v>3463</v>
      </c>
      <c r="C259" t="s">
        <v>3464</v>
      </c>
      <c r="D259" t="s">
        <v>3032</v>
      </c>
      <c r="E259" t="s">
        <v>106</v>
      </c>
      <c r="F259" s="87">
        <v>45160</v>
      </c>
      <c r="G259" s="77">
        <v>8236435.0124700023</v>
      </c>
      <c r="H259" s="77">
        <v>-2.2028210000000001</v>
      </c>
      <c r="I259" s="77">
        <v>-181.43395619200001</v>
      </c>
      <c r="J259" s="100">
        <f t="shared" si="3"/>
        <v>8.732308542555501E-4</v>
      </c>
      <c r="K259" s="100">
        <f>I259/'סכום נכסי הקרן'!$C$42</f>
        <v>-1.1377790467105611E-5</v>
      </c>
      <c r="W259" s="93"/>
    </row>
    <row r="260" spans="2:23">
      <c r="B260" t="s">
        <v>3465</v>
      </c>
      <c r="C260" t="s">
        <v>3466</v>
      </c>
      <c r="D260" t="s">
        <v>3032</v>
      </c>
      <c r="E260" t="s">
        <v>106</v>
      </c>
      <c r="F260" s="87">
        <v>45155</v>
      </c>
      <c r="G260" s="77">
        <v>14129793.449964002</v>
      </c>
      <c r="H260" s="77">
        <v>-2.149362</v>
      </c>
      <c r="I260" s="77">
        <v>-303.70047829700007</v>
      </c>
      <c r="J260" s="100">
        <f t="shared" si="3"/>
        <v>1.4616923627044959E-3</v>
      </c>
      <c r="K260" s="100">
        <f>I260/'סכום נכסי הקרן'!$C$42</f>
        <v>-1.9045169269011305E-5</v>
      </c>
      <c r="W260" s="93"/>
    </row>
    <row r="261" spans="2:23">
      <c r="B261" t="s">
        <v>3467</v>
      </c>
      <c r="C261" t="s">
        <v>3468</v>
      </c>
      <c r="D261" t="s">
        <v>3032</v>
      </c>
      <c r="E261" t="s">
        <v>106</v>
      </c>
      <c r="F261" s="87">
        <v>45155</v>
      </c>
      <c r="G261" s="77">
        <v>14130925.735680003</v>
      </c>
      <c r="H261" s="77">
        <v>-2.1411769999999999</v>
      </c>
      <c r="I261" s="77">
        <v>-302.56819258100006</v>
      </c>
      <c r="J261" s="100">
        <f t="shared" si="3"/>
        <v>1.4562427388094092E-3</v>
      </c>
      <c r="K261" s="100">
        <f>I261/'סכום נכסי הקרן'!$C$42</f>
        <v>-1.8974163213166325E-5</v>
      </c>
      <c r="W261" s="93"/>
    </row>
    <row r="262" spans="2:23">
      <c r="B262" t="s">
        <v>3469</v>
      </c>
      <c r="C262" t="s">
        <v>3470</v>
      </c>
      <c r="D262" t="s">
        <v>3032</v>
      </c>
      <c r="E262" t="s">
        <v>106</v>
      </c>
      <c r="F262" s="87">
        <v>45160</v>
      </c>
      <c r="G262" s="77">
        <v>11775771.446400002</v>
      </c>
      <c r="H262" s="77">
        <v>-2.1209280000000001</v>
      </c>
      <c r="I262" s="77">
        <v>-249.75565168700004</v>
      </c>
      <c r="J262" s="100">
        <f t="shared" si="3"/>
        <v>1.2020591164698812E-3</v>
      </c>
      <c r="K262" s="100">
        <f>I262/'סכום נכסי הקרן'!$C$42</f>
        <v>-1.5662269249439408E-5</v>
      </c>
      <c r="W262" s="93"/>
    </row>
    <row r="263" spans="2:23">
      <c r="B263" t="s">
        <v>3471</v>
      </c>
      <c r="C263" t="s">
        <v>3472</v>
      </c>
      <c r="D263" t="s">
        <v>3032</v>
      </c>
      <c r="E263" t="s">
        <v>106</v>
      </c>
      <c r="F263" s="87">
        <v>45160</v>
      </c>
      <c r="G263" s="77">
        <v>11775771.446400002</v>
      </c>
      <c r="H263" s="77">
        <v>-2.1209280000000001</v>
      </c>
      <c r="I263" s="77">
        <v>-249.75565168700004</v>
      </c>
      <c r="J263" s="100">
        <f t="shared" si="3"/>
        <v>1.2020591164698812E-3</v>
      </c>
      <c r="K263" s="100">
        <f>I263/'סכום נכסי הקרן'!$C$42</f>
        <v>-1.5662269249439408E-5</v>
      </c>
      <c r="W263" s="93"/>
    </row>
    <row r="264" spans="2:23">
      <c r="B264" t="s">
        <v>3473</v>
      </c>
      <c r="C264" t="s">
        <v>3474</v>
      </c>
      <c r="D264" t="s">
        <v>3032</v>
      </c>
      <c r="E264" t="s">
        <v>106</v>
      </c>
      <c r="F264" s="87">
        <v>45168</v>
      </c>
      <c r="G264" s="77">
        <v>16516903.358340003</v>
      </c>
      <c r="H264" s="77">
        <v>-1.930353</v>
      </c>
      <c r="I264" s="77">
        <v>-318.83457898199998</v>
      </c>
      <c r="J264" s="100">
        <f t="shared" si="3"/>
        <v>1.5345318903592134E-3</v>
      </c>
      <c r="K264" s="100">
        <f>I264/'סכום נכסי הקרן'!$C$42</f>
        <v>-1.9994234317892165E-5</v>
      </c>
      <c r="W264" s="93"/>
    </row>
    <row r="265" spans="2:23">
      <c r="B265" t="s">
        <v>3475</v>
      </c>
      <c r="C265" t="s">
        <v>3476</v>
      </c>
      <c r="D265" t="s">
        <v>3032</v>
      </c>
      <c r="E265" t="s">
        <v>106</v>
      </c>
      <c r="F265" s="87">
        <v>45174</v>
      </c>
      <c r="G265" s="77">
        <v>14950851.652275002</v>
      </c>
      <c r="H265" s="77">
        <v>-1.437918</v>
      </c>
      <c r="I265" s="77">
        <v>-214.98093663</v>
      </c>
      <c r="J265" s="100">
        <f t="shared" si="3"/>
        <v>1.0346904784648613E-3</v>
      </c>
      <c r="K265" s="100">
        <f>I265/'סכום נכסי הקרן'!$C$42</f>
        <v>-1.3481534012353206E-5</v>
      </c>
      <c r="W265" s="93"/>
    </row>
    <row r="266" spans="2:23">
      <c r="B266" t="s">
        <v>3475</v>
      </c>
      <c r="C266" t="s">
        <v>3477</v>
      </c>
      <c r="D266" t="s">
        <v>3032</v>
      </c>
      <c r="E266" t="s">
        <v>106</v>
      </c>
      <c r="F266" s="87">
        <v>45174</v>
      </c>
      <c r="G266" s="77">
        <v>11295000.000000002</v>
      </c>
      <c r="H266" s="77">
        <v>-1.437918</v>
      </c>
      <c r="I266" s="77">
        <v>-162.4128</v>
      </c>
      <c r="J266" s="100">
        <f t="shared" si="3"/>
        <v>7.8168315933072985E-4</v>
      </c>
      <c r="K266" s="100">
        <f>I266/'סכום נכסי הקרן'!$C$42</f>
        <v>-1.0184966730375523E-5</v>
      </c>
    </row>
    <row r="267" spans="2:23">
      <c r="B267" t="s">
        <v>3475</v>
      </c>
      <c r="C267" t="s">
        <v>3478</v>
      </c>
      <c r="D267" t="s">
        <v>3032</v>
      </c>
      <c r="E267" t="s">
        <v>106</v>
      </c>
      <c r="F267" s="87">
        <v>45174</v>
      </c>
      <c r="G267" s="77">
        <v>2368364.2893000003</v>
      </c>
      <c r="H267" s="77">
        <v>-1.437918</v>
      </c>
      <c r="I267" s="77">
        <v>-34.055128432000004</v>
      </c>
      <c r="J267" s="100">
        <f t="shared" si="3"/>
        <v>1.6390531032122791E-4</v>
      </c>
      <c r="K267" s="100">
        <f>I267/'סכום נכסי הקרן'!$C$42</f>
        <v>-2.1356096938085275E-6</v>
      </c>
      <c r="W267" s="93"/>
    </row>
    <row r="268" spans="2:23">
      <c r="B268" t="s">
        <v>3479</v>
      </c>
      <c r="C268" t="s">
        <v>3480</v>
      </c>
      <c r="D268" t="s">
        <v>3032</v>
      </c>
      <c r="E268" t="s">
        <v>106</v>
      </c>
      <c r="F268" s="87">
        <v>45174</v>
      </c>
      <c r="G268" s="77">
        <v>13179600.000000002</v>
      </c>
      <c r="H268" s="77">
        <v>-1.4217550000000001</v>
      </c>
      <c r="I268" s="77">
        <v>-187.38160000000005</v>
      </c>
      <c r="J268" s="100">
        <f t="shared" ref="J268:J331" si="4">I268/$I$11</f>
        <v>9.0185651062260565E-4</v>
      </c>
      <c r="K268" s="100">
        <f>I268/'סכום נכסי הקרן'!$C$42</f>
        <v>-1.1750769409089274E-5</v>
      </c>
    </row>
    <row r="269" spans="2:23">
      <c r="B269" t="s">
        <v>3481</v>
      </c>
      <c r="C269" t="s">
        <v>3482</v>
      </c>
      <c r="D269" t="s">
        <v>3032</v>
      </c>
      <c r="E269" t="s">
        <v>106</v>
      </c>
      <c r="F269" s="87">
        <v>45169</v>
      </c>
      <c r="G269" s="77">
        <v>7106791.2964740014</v>
      </c>
      <c r="H269" s="77">
        <v>-1.4481839999999999</v>
      </c>
      <c r="I269" s="77">
        <v>-102.91939322700004</v>
      </c>
      <c r="J269" s="100">
        <f t="shared" si="4"/>
        <v>4.9534492634868135E-4</v>
      </c>
      <c r="K269" s="100">
        <f>I269/'סכום נכסי הקרן'!$C$42</f>
        <v>-6.4541131975277279E-6</v>
      </c>
      <c r="W269" s="93"/>
    </row>
    <row r="270" spans="2:23">
      <c r="B270" t="s">
        <v>3483</v>
      </c>
      <c r="C270" t="s">
        <v>3484</v>
      </c>
      <c r="D270" t="s">
        <v>3032</v>
      </c>
      <c r="E270" t="s">
        <v>106</v>
      </c>
      <c r="F270" s="87">
        <v>45174</v>
      </c>
      <c r="G270" s="77">
        <v>5927201.1994500002</v>
      </c>
      <c r="H270" s="77">
        <v>-1.330263</v>
      </c>
      <c r="I270" s="77">
        <v>-78.847344882000002</v>
      </c>
      <c r="J270" s="100">
        <f t="shared" si="4"/>
        <v>3.7948758750665842E-4</v>
      </c>
      <c r="K270" s="100">
        <f>I270/'סכום נכסי הקרן'!$C$42</f>
        <v>-4.9445461466190771E-6</v>
      </c>
      <c r="W270" s="93"/>
    </row>
    <row r="271" spans="2:23">
      <c r="B271" t="s">
        <v>3483</v>
      </c>
      <c r="C271" t="s">
        <v>3485</v>
      </c>
      <c r="D271" t="s">
        <v>3032</v>
      </c>
      <c r="E271" t="s">
        <v>106</v>
      </c>
      <c r="F271" s="87">
        <v>45174</v>
      </c>
      <c r="G271" s="77">
        <v>11923261.689690001</v>
      </c>
      <c r="H271" s="77">
        <v>-1.330263</v>
      </c>
      <c r="I271" s="77">
        <v>-158.61069920200001</v>
      </c>
      <c r="J271" s="100">
        <f t="shared" si="4"/>
        <v>7.6338387402886617E-4</v>
      </c>
      <c r="K271" s="100">
        <f>I271/'סכום נכסי הקרן'!$C$42</f>
        <v>-9.9465355837345931E-6</v>
      </c>
      <c r="W271" s="93"/>
    </row>
    <row r="272" spans="2:23">
      <c r="B272" t="s">
        <v>3483</v>
      </c>
      <c r="C272" t="s">
        <v>3486</v>
      </c>
      <c r="D272" t="s">
        <v>3032</v>
      </c>
      <c r="E272" t="s">
        <v>106</v>
      </c>
      <c r="F272" s="87">
        <v>45174</v>
      </c>
      <c r="G272" s="77">
        <v>194373.19079500006</v>
      </c>
      <c r="H272" s="77">
        <v>-1.330263</v>
      </c>
      <c r="I272" s="77">
        <v>-2.5856739960000006</v>
      </c>
      <c r="J272" s="100">
        <f t="shared" si="4"/>
        <v>1.244469535770945E-5</v>
      </c>
      <c r="K272" s="100">
        <f>I272/'סכום נכסי הקרן'!$C$42</f>
        <v>-1.6214857218678047E-7</v>
      </c>
      <c r="W272" s="93"/>
    </row>
    <row r="273" spans="2:23">
      <c r="B273" t="s">
        <v>3487</v>
      </c>
      <c r="C273" t="s">
        <v>3488</v>
      </c>
      <c r="D273" t="s">
        <v>3032</v>
      </c>
      <c r="E273" t="s">
        <v>106</v>
      </c>
      <c r="F273" s="87">
        <v>45159</v>
      </c>
      <c r="G273" s="77">
        <v>11925476.145297002</v>
      </c>
      <c r="H273" s="77">
        <v>-1.444828</v>
      </c>
      <c r="I273" s="77">
        <v>-172.30262408899998</v>
      </c>
      <c r="J273" s="100">
        <f t="shared" si="4"/>
        <v>8.2928229523082306E-4</v>
      </c>
      <c r="K273" s="100">
        <f>I273/'סכום נכסי הקרן'!$C$42</f>
        <v>-1.0805161255165017E-5</v>
      </c>
      <c r="W273" s="93"/>
    </row>
    <row r="274" spans="2:23">
      <c r="B274" t="s">
        <v>3489</v>
      </c>
      <c r="C274" t="s">
        <v>3490</v>
      </c>
      <c r="D274" t="s">
        <v>3032</v>
      </c>
      <c r="E274" t="s">
        <v>106</v>
      </c>
      <c r="F274" s="87">
        <v>45181</v>
      </c>
      <c r="G274" s="77">
        <v>7776990.4940000009</v>
      </c>
      <c r="H274" s="77">
        <v>-1.2697689999999999</v>
      </c>
      <c r="I274" s="77">
        <v>-98.749832373000018</v>
      </c>
      <c r="J274" s="100">
        <f t="shared" si="4"/>
        <v>4.7527707762384883E-4</v>
      </c>
      <c r="K274" s="100">
        <f>I274/'סכום נכסי הקרן'!$C$42</f>
        <v>-6.1926384949287554E-6</v>
      </c>
      <c r="W274" s="93"/>
    </row>
    <row r="275" spans="2:23">
      <c r="B275" t="s">
        <v>3489</v>
      </c>
      <c r="C275" t="s">
        <v>3491</v>
      </c>
      <c r="D275" t="s">
        <v>3032</v>
      </c>
      <c r="E275" t="s">
        <v>106</v>
      </c>
      <c r="F275" s="87">
        <v>45181</v>
      </c>
      <c r="G275" s="77">
        <v>5217320.9602800012</v>
      </c>
      <c r="H275" s="77">
        <v>-1.2697689999999999</v>
      </c>
      <c r="I275" s="77">
        <v>-66.247936224000014</v>
      </c>
      <c r="J275" s="100">
        <f t="shared" si="4"/>
        <v>3.1884738202110321E-4</v>
      </c>
      <c r="K275" s="100">
        <f>I275/'סכום נכסי הקרן'!$C$42</f>
        <v>-4.1544325718014813E-6</v>
      </c>
      <c r="W275" s="93"/>
    </row>
    <row r="276" spans="2:23">
      <c r="B276" t="s">
        <v>3492</v>
      </c>
      <c r="C276" t="s">
        <v>3493</v>
      </c>
      <c r="D276" t="s">
        <v>3032</v>
      </c>
      <c r="E276" t="s">
        <v>106</v>
      </c>
      <c r="F276" s="87">
        <v>45181</v>
      </c>
      <c r="G276" s="77">
        <v>7115472.1536300005</v>
      </c>
      <c r="H276" s="77">
        <v>-1.25634</v>
      </c>
      <c r="I276" s="77">
        <v>-89.394523421000002</v>
      </c>
      <c r="J276" s="100">
        <f t="shared" si="4"/>
        <v>4.3025053132876351E-4</v>
      </c>
      <c r="K276" s="100">
        <f>I276/'סכום נכסי הקרן'!$C$42</f>
        <v>-5.6059636119853886E-6</v>
      </c>
      <c r="W276" s="93"/>
    </row>
    <row r="277" spans="2:23">
      <c r="B277" t="s">
        <v>3492</v>
      </c>
      <c r="C277" t="s">
        <v>3494</v>
      </c>
      <c r="D277" t="s">
        <v>3032</v>
      </c>
      <c r="E277" t="s">
        <v>106</v>
      </c>
      <c r="F277" s="87">
        <v>45181</v>
      </c>
      <c r="G277" s="77">
        <v>1192800.6951710002</v>
      </c>
      <c r="H277" s="77">
        <v>-1.25634</v>
      </c>
      <c r="I277" s="77">
        <v>-14.985632349000003</v>
      </c>
      <c r="J277" s="100">
        <f t="shared" si="4"/>
        <v>7.2124958372339553E-5</v>
      </c>
      <c r="K277" s="100">
        <f>I277/'סכום נכסי הקרן'!$C$42</f>
        <v>-9.397545446430591E-7</v>
      </c>
      <c r="W277" s="93"/>
    </row>
    <row r="278" spans="2:23">
      <c r="B278" t="s">
        <v>3492</v>
      </c>
      <c r="C278" t="s">
        <v>3495</v>
      </c>
      <c r="D278" t="s">
        <v>3032</v>
      </c>
      <c r="E278" t="s">
        <v>106</v>
      </c>
      <c r="F278" s="87">
        <v>45181</v>
      </c>
      <c r="G278" s="77">
        <v>49016500.000000007</v>
      </c>
      <c r="H278" s="77">
        <v>-1.25634</v>
      </c>
      <c r="I278" s="77">
        <v>-615.81389999999999</v>
      </c>
      <c r="J278" s="100">
        <f t="shared" si="4"/>
        <v>2.9638757223062352E-3</v>
      </c>
      <c r="K278" s="100">
        <f>I278/'סכום נכסי הקרן'!$C$42</f>
        <v>-3.8617917329193258E-5</v>
      </c>
    </row>
    <row r="279" spans="2:23">
      <c r="B279" t="s">
        <v>3496</v>
      </c>
      <c r="C279" t="s">
        <v>3497</v>
      </c>
      <c r="D279" t="s">
        <v>3032</v>
      </c>
      <c r="E279" t="s">
        <v>106</v>
      </c>
      <c r="F279" s="87">
        <v>45159</v>
      </c>
      <c r="G279" s="77">
        <v>9492328.5857999995</v>
      </c>
      <c r="H279" s="77">
        <v>-1.369534</v>
      </c>
      <c r="I279" s="77">
        <v>-130.00069970800004</v>
      </c>
      <c r="J279" s="100">
        <f t="shared" si="4"/>
        <v>6.2568564585399036E-4</v>
      </c>
      <c r="K279" s="100">
        <f>I279/'סכום נכסי הקרן'!$C$42</f>
        <v>-8.1523919386373451E-6</v>
      </c>
      <c r="W279" s="93"/>
    </row>
    <row r="280" spans="2:23">
      <c r="B280" t="s">
        <v>3498</v>
      </c>
      <c r="C280" t="s">
        <v>3499</v>
      </c>
      <c r="D280" t="s">
        <v>3032</v>
      </c>
      <c r="E280" t="s">
        <v>106</v>
      </c>
      <c r="F280" s="87">
        <v>45167</v>
      </c>
      <c r="G280" s="77">
        <v>8307328.6792440005</v>
      </c>
      <c r="H280" s="77">
        <v>-1.3306359999999999</v>
      </c>
      <c r="I280" s="77">
        <v>-110.54028941800001</v>
      </c>
      <c r="J280" s="100">
        <f t="shared" si="4"/>
        <v>5.3202384704651047E-4</v>
      </c>
      <c r="K280" s="100">
        <f>I280/'סכום נכסי הקרן'!$C$42</f>
        <v>-6.9320224150338622E-6</v>
      </c>
      <c r="W280" s="93"/>
    </row>
    <row r="281" spans="2:23">
      <c r="B281" t="s">
        <v>3500</v>
      </c>
      <c r="C281" t="s">
        <v>3501</v>
      </c>
      <c r="D281" t="s">
        <v>3032</v>
      </c>
      <c r="E281" t="s">
        <v>106</v>
      </c>
      <c r="F281" s="87">
        <v>45189</v>
      </c>
      <c r="G281" s="77">
        <v>35091502.503033005</v>
      </c>
      <c r="H281" s="77">
        <v>-1.13608</v>
      </c>
      <c r="I281" s="77">
        <v>-398.66740307500004</v>
      </c>
      <c r="J281" s="100">
        <f t="shared" si="4"/>
        <v>1.9187625307724734E-3</v>
      </c>
      <c r="K281" s="100">
        <f>I281/'סכום נכסי הקרן'!$C$42</f>
        <v>-2.5000580230154791E-5</v>
      </c>
      <c r="W281" s="93"/>
    </row>
    <row r="282" spans="2:23">
      <c r="B282" t="s">
        <v>3502</v>
      </c>
      <c r="C282" t="s">
        <v>3503</v>
      </c>
      <c r="D282" t="s">
        <v>3032</v>
      </c>
      <c r="E282" t="s">
        <v>106</v>
      </c>
      <c r="F282" s="87">
        <v>45174</v>
      </c>
      <c r="G282" s="77">
        <v>21316808.069120005</v>
      </c>
      <c r="H282" s="77">
        <v>-1.142415</v>
      </c>
      <c r="I282" s="77">
        <v>-243.52646709800001</v>
      </c>
      <c r="J282" s="100">
        <f t="shared" si="4"/>
        <v>1.1720784210469599E-3</v>
      </c>
      <c r="K282" s="100">
        <f>I282/'סכום נכסי הקרן'!$C$42</f>
        <v>-1.5271634780996447E-5</v>
      </c>
      <c r="W282" s="93"/>
    </row>
    <row r="283" spans="2:23">
      <c r="B283" t="s">
        <v>3502</v>
      </c>
      <c r="C283" t="s">
        <v>3504</v>
      </c>
      <c r="D283" t="s">
        <v>3032</v>
      </c>
      <c r="E283" t="s">
        <v>106</v>
      </c>
      <c r="F283" s="87">
        <v>45174</v>
      </c>
      <c r="G283" s="77">
        <v>4988096.0075520007</v>
      </c>
      <c r="H283" s="77">
        <v>-1.142415</v>
      </c>
      <c r="I283" s="77">
        <v>-56.984769686000014</v>
      </c>
      <c r="J283" s="100">
        <f t="shared" si="4"/>
        <v>2.7426431169148304E-4</v>
      </c>
      <c r="K283" s="100">
        <f>I283/'סכום נכסי הקרן'!$C$42</f>
        <v>-3.5735359737041771E-6</v>
      </c>
      <c r="W283" s="93"/>
    </row>
    <row r="284" spans="2:23">
      <c r="B284" t="s">
        <v>3505</v>
      </c>
      <c r="C284" t="s">
        <v>3506</v>
      </c>
      <c r="D284" t="s">
        <v>3032</v>
      </c>
      <c r="E284" t="s">
        <v>106</v>
      </c>
      <c r="F284" s="87">
        <v>45167</v>
      </c>
      <c r="G284" s="77">
        <v>8763038.6256000027</v>
      </c>
      <c r="H284" s="77">
        <v>-1.2554970000000001</v>
      </c>
      <c r="I284" s="77">
        <v>-110.01964825100004</v>
      </c>
      <c r="J284" s="100">
        <f t="shared" si="4"/>
        <v>5.2951803203502013E-4</v>
      </c>
      <c r="K284" s="100">
        <f>I284/'סכום נכסי הקרן'!$C$42</f>
        <v>-6.8993728149755001E-6</v>
      </c>
      <c r="W284" s="93"/>
    </row>
    <row r="285" spans="2:23">
      <c r="B285" t="s">
        <v>3507</v>
      </c>
      <c r="C285" t="s">
        <v>3508</v>
      </c>
      <c r="D285" t="s">
        <v>3032</v>
      </c>
      <c r="E285" t="s">
        <v>106</v>
      </c>
      <c r="F285" s="87">
        <v>45189</v>
      </c>
      <c r="G285" s="77">
        <v>11685908.076780003</v>
      </c>
      <c r="H285" s="77">
        <v>-1.055741</v>
      </c>
      <c r="I285" s="77">
        <v>-123.37287759400002</v>
      </c>
      <c r="J285" s="100">
        <f t="shared" si="4"/>
        <v>5.9378633170169683E-4</v>
      </c>
      <c r="K285" s="100">
        <f>I285/'סכום נכסי הקרן'!$C$42</f>
        <v>-7.7367587636293571E-6</v>
      </c>
      <c r="W285" s="93"/>
    </row>
    <row r="286" spans="2:23">
      <c r="B286" t="s">
        <v>3509</v>
      </c>
      <c r="C286" t="s">
        <v>3510</v>
      </c>
      <c r="D286" t="s">
        <v>3032</v>
      </c>
      <c r="E286" t="s">
        <v>106</v>
      </c>
      <c r="F286" s="87">
        <v>45189</v>
      </c>
      <c r="G286" s="77">
        <v>26436200.000000004</v>
      </c>
      <c r="H286" s="77">
        <v>-1.055741</v>
      </c>
      <c r="I286" s="77">
        <v>-279.09770000000003</v>
      </c>
      <c r="J286" s="100">
        <f t="shared" si="4"/>
        <v>1.3432806521280359E-3</v>
      </c>
      <c r="K286" s="100">
        <f>I286/'סכום נכסי הקרן'!$C$42</f>
        <v>-1.7502319946607219E-5</v>
      </c>
    </row>
    <row r="287" spans="2:23">
      <c r="B287" t="s">
        <v>3509</v>
      </c>
      <c r="C287" t="s">
        <v>3511</v>
      </c>
      <c r="D287" t="s">
        <v>3032</v>
      </c>
      <c r="E287" t="s">
        <v>106</v>
      </c>
      <c r="F287" s="87">
        <v>45189</v>
      </c>
      <c r="G287" s="77">
        <v>8314814.3459220007</v>
      </c>
      <c r="H287" s="77">
        <v>-1.055741</v>
      </c>
      <c r="I287" s="77">
        <v>-87.782871966000002</v>
      </c>
      <c r="J287" s="100">
        <f t="shared" si="4"/>
        <v>4.2249374860545374E-4</v>
      </c>
      <c r="K287" s="100">
        <f>I287/'סכום נכסי הקרן'!$C$42</f>
        <v>-5.5048963534310367E-6</v>
      </c>
      <c r="W287" s="93"/>
    </row>
    <row r="288" spans="2:23">
      <c r="B288" t="s">
        <v>3512</v>
      </c>
      <c r="C288" t="s">
        <v>3513</v>
      </c>
      <c r="D288" t="s">
        <v>3032</v>
      </c>
      <c r="E288" t="s">
        <v>106</v>
      </c>
      <c r="F288" s="87">
        <v>45190</v>
      </c>
      <c r="G288" s="77">
        <v>9503651.4429600015</v>
      </c>
      <c r="H288" s="77">
        <v>-1.0218849999999999</v>
      </c>
      <c r="I288" s="77">
        <v>-97.116397481000007</v>
      </c>
      <c r="J288" s="100">
        <f t="shared" si="4"/>
        <v>4.674154525121605E-4</v>
      </c>
      <c r="K288" s="100">
        <f>I288/'סכום נכסי הקרן'!$C$42</f>
        <v>-6.0902051889870156E-6</v>
      </c>
      <c r="W288" s="93"/>
    </row>
    <row r="289" spans="2:23">
      <c r="B289" t="s">
        <v>3514</v>
      </c>
      <c r="C289" t="s">
        <v>3515</v>
      </c>
      <c r="D289" t="s">
        <v>3032</v>
      </c>
      <c r="E289" t="s">
        <v>106</v>
      </c>
      <c r="F289" s="87">
        <v>45188</v>
      </c>
      <c r="G289" s="77">
        <v>52920000.000000007</v>
      </c>
      <c r="H289" s="77">
        <v>-0.96947099999999997</v>
      </c>
      <c r="I289" s="77">
        <v>-513.0440000000001</v>
      </c>
      <c r="J289" s="100">
        <f t="shared" si="4"/>
        <v>2.469250297979439E-3</v>
      </c>
      <c r="K289" s="100">
        <f>I289/'סכום נכסי הקרן'!$C$42</f>
        <v>-3.2173178907196849E-5</v>
      </c>
    </row>
    <row r="290" spans="2:23">
      <c r="B290" t="s">
        <v>3516</v>
      </c>
      <c r="C290" t="s">
        <v>3517</v>
      </c>
      <c r="D290" t="s">
        <v>3032</v>
      </c>
      <c r="E290" t="s">
        <v>106</v>
      </c>
      <c r="F290" s="87">
        <v>45188</v>
      </c>
      <c r="G290" s="77">
        <v>11889000.018000001</v>
      </c>
      <c r="H290" s="77">
        <v>-0.96947099999999997</v>
      </c>
      <c r="I290" s="77">
        <v>-115.26039541200001</v>
      </c>
      <c r="J290" s="100">
        <f t="shared" si="4"/>
        <v>5.5474143682863249E-4</v>
      </c>
      <c r="K290" s="100">
        <f>I290/'סכום נכסי הקרן'!$C$42</f>
        <v>-7.228022006893223E-6</v>
      </c>
      <c r="W290" s="93"/>
    </row>
    <row r="291" spans="2:23">
      <c r="B291" t="s">
        <v>3518</v>
      </c>
      <c r="C291" t="s">
        <v>3519</v>
      </c>
      <c r="D291" t="s">
        <v>3032</v>
      </c>
      <c r="E291" t="s">
        <v>106</v>
      </c>
      <c r="F291" s="87">
        <v>45188</v>
      </c>
      <c r="G291" s="77">
        <v>23778000.036000002</v>
      </c>
      <c r="H291" s="77">
        <v>-0.96947099999999997</v>
      </c>
      <c r="I291" s="77">
        <v>-230.52079082600002</v>
      </c>
      <c r="J291" s="100">
        <f t="shared" si="4"/>
        <v>1.109482873666891E-3</v>
      </c>
      <c r="K291" s="100">
        <f>I291/'סכום נכסי הקרן'!$C$42</f>
        <v>-1.4456044013911868E-5</v>
      </c>
      <c r="W291" s="93"/>
    </row>
    <row r="292" spans="2:23">
      <c r="B292" t="s">
        <v>3520</v>
      </c>
      <c r="C292" t="s">
        <v>3521</v>
      </c>
      <c r="D292" t="s">
        <v>3032</v>
      </c>
      <c r="E292" t="s">
        <v>106</v>
      </c>
      <c r="F292" s="87">
        <v>45190</v>
      </c>
      <c r="G292" s="77">
        <v>16644600.025200002</v>
      </c>
      <c r="H292" s="77">
        <v>-0.94170900000000002</v>
      </c>
      <c r="I292" s="77">
        <v>-156.74369557000003</v>
      </c>
      <c r="J292" s="100">
        <f t="shared" si="4"/>
        <v>7.5439809644518006E-4</v>
      </c>
      <c r="K292" s="100">
        <f>I292/'סכום נכסי הקרן'!$C$42</f>
        <v>-9.8294550957594446E-6</v>
      </c>
      <c r="W292" s="93"/>
    </row>
    <row r="293" spans="2:23">
      <c r="B293" t="s">
        <v>3520</v>
      </c>
      <c r="C293" t="s">
        <v>3522</v>
      </c>
      <c r="D293" t="s">
        <v>3032</v>
      </c>
      <c r="E293" t="s">
        <v>106</v>
      </c>
      <c r="F293" s="87">
        <v>45190</v>
      </c>
      <c r="G293" s="77">
        <v>2667423.6792000006</v>
      </c>
      <c r="H293" s="77">
        <v>-0.94170900000000002</v>
      </c>
      <c r="I293" s="77">
        <v>-25.119368714000004</v>
      </c>
      <c r="J293" s="100">
        <f t="shared" si="4"/>
        <v>1.2089802956880871E-4</v>
      </c>
      <c r="K293" s="100">
        <f>I293/'סכום נכסי הקרן'!$C$42</f>
        <v>-1.5752448984324253E-6</v>
      </c>
      <c r="W293" s="93"/>
    </row>
    <row r="294" spans="2:23">
      <c r="B294" t="s">
        <v>3523</v>
      </c>
      <c r="C294" t="s">
        <v>3524</v>
      </c>
      <c r="D294" t="s">
        <v>3032</v>
      </c>
      <c r="E294" t="s">
        <v>106</v>
      </c>
      <c r="F294" s="87">
        <v>45190</v>
      </c>
      <c r="G294" s="77">
        <v>56700000.000000007</v>
      </c>
      <c r="H294" s="77">
        <v>-0.94170900000000002</v>
      </c>
      <c r="I294" s="77">
        <v>-533.94900000000007</v>
      </c>
      <c r="J294" s="100">
        <f t="shared" si="4"/>
        <v>2.5698648212547528E-3</v>
      </c>
      <c r="K294" s="100">
        <f>I294/'סכום נכסי הקרן'!$C$42</f>
        <v>-3.3484139185564692E-5</v>
      </c>
    </row>
    <row r="295" spans="2:23">
      <c r="B295" t="s">
        <v>3525</v>
      </c>
      <c r="C295" t="s">
        <v>3526</v>
      </c>
      <c r="D295" t="s">
        <v>3032</v>
      </c>
      <c r="E295" t="s">
        <v>106</v>
      </c>
      <c r="F295" s="87">
        <v>45182</v>
      </c>
      <c r="G295" s="77">
        <v>11898435.732300002</v>
      </c>
      <c r="H295" s="77">
        <v>-0.91713999999999996</v>
      </c>
      <c r="I295" s="77">
        <v>-109.12529397400002</v>
      </c>
      <c r="J295" s="100">
        <f t="shared" si="4"/>
        <v>5.2521355802308061E-4</v>
      </c>
      <c r="K295" s="100">
        <f>I295/'סכום נכסי הקרן'!$C$42</f>
        <v>-6.8432875276310653E-6</v>
      </c>
      <c r="W295" s="93"/>
    </row>
    <row r="296" spans="2:23">
      <c r="B296" t="s">
        <v>3527</v>
      </c>
      <c r="C296" t="s">
        <v>3528</v>
      </c>
      <c r="D296" t="s">
        <v>3032</v>
      </c>
      <c r="E296" t="s">
        <v>106</v>
      </c>
      <c r="F296" s="87">
        <v>45182</v>
      </c>
      <c r="G296" s="77">
        <v>5340492.6995200012</v>
      </c>
      <c r="H296" s="77">
        <v>-0.89046999999999998</v>
      </c>
      <c r="I296" s="77">
        <v>-47.55550679400001</v>
      </c>
      <c r="J296" s="100">
        <f t="shared" si="4"/>
        <v>2.2888182947592748E-4</v>
      </c>
      <c r="K296" s="100">
        <f>I296/'סכום נכסי הקרן'!$C$42</f>
        <v>-2.9822234118433847E-6</v>
      </c>
      <c r="W296" s="93"/>
    </row>
    <row r="297" spans="2:23">
      <c r="B297" t="s">
        <v>3529</v>
      </c>
      <c r="C297" t="s">
        <v>3530</v>
      </c>
      <c r="D297" t="s">
        <v>3032</v>
      </c>
      <c r="E297" t="s">
        <v>106</v>
      </c>
      <c r="F297" s="87">
        <v>45182</v>
      </c>
      <c r="G297" s="77">
        <v>7142269.5822420008</v>
      </c>
      <c r="H297" s="77">
        <v>-0.87180999999999997</v>
      </c>
      <c r="I297" s="77">
        <v>-62.267033522000006</v>
      </c>
      <c r="J297" s="100">
        <f t="shared" si="4"/>
        <v>2.996875337758442E-4</v>
      </c>
      <c r="K297" s="100">
        <f>I297/'סכום נכסי הקרן'!$C$42</f>
        <v>-3.9047886916594474E-6</v>
      </c>
      <c r="W297" s="93"/>
    </row>
    <row r="298" spans="2:23">
      <c r="B298" t="s">
        <v>3529</v>
      </c>
      <c r="C298" t="s">
        <v>3531</v>
      </c>
      <c r="D298" t="s">
        <v>3032</v>
      </c>
      <c r="E298" t="s">
        <v>106</v>
      </c>
      <c r="F298" s="87">
        <v>45182</v>
      </c>
      <c r="G298" s="77">
        <v>5341480.6342160013</v>
      </c>
      <c r="H298" s="77">
        <v>-0.87180999999999997</v>
      </c>
      <c r="I298" s="77">
        <v>-46.567572098000007</v>
      </c>
      <c r="J298" s="100">
        <f t="shared" si="4"/>
        <v>2.2412695846587329E-4</v>
      </c>
      <c r="K298" s="100">
        <f>I298/'סכום נכסי הקרן'!$C$42</f>
        <v>-2.9202696618277229E-6</v>
      </c>
      <c r="W298" s="93"/>
    </row>
    <row r="299" spans="2:23">
      <c r="B299" t="s">
        <v>3529</v>
      </c>
      <c r="C299" t="s">
        <v>3532</v>
      </c>
      <c r="D299" t="s">
        <v>3032</v>
      </c>
      <c r="E299" t="s">
        <v>106</v>
      </c>
      <c r="F299" s="87">
        <v>45182</v>
      </c>
      <c r="G299" s="77">
        <v>32548420.000000004</v>
      </c>
      <c r="H299" s="77">
        <v>-0.87180999999999997</v>
      </c>
      <c r="I299" s="77">
        <v>-283.76044000000007</v>
      </c>
      <c r="J299" s="100">
        <f t="shared" si="4"/>
        <v>1.3657221427884874E-3</v>
      </c>
      <c r="K299" s="100">
        <f>I299/'סכום נכסי הקרן'!$C$42</f>
        <v>-1.7794722095775212E-5</v>
      </c>
    </row>
    <row r="300" spans="2:23">
      <c r="B300" t="s">
        <v>3533</v>
      </c>
      <c r="C300" t="s">
        <v>3534</v>
      </c>
      <c r="D300" t="s">
        <v>3032</v>
      </c>
      <c r="E300" t="s">
        <v>106</v>
      </c>
      <c r="F300" s="87">
        <v>45182</v>
      </c>
      <c r="G300" s="77">
        <v>9523780.9668000024</v>
      </c>
      <c r="H300" s="77">
        <v>-0.863815</v>
      </c>
      <c r="I300" s="77">
        <v>-82.267854220000004</v>
      </c>
      <c r="J300" s="100">
        <f t="shared" si="4"/>
        <v>3.9595029577748503E-4</v>
      </c>
      <c r="K300" s="100">
        <f>I300/'סכום נכסי הקרן'!$C$42</f>
        <v>-5.1590475517328905E-6</v>
      </c>
      <c r="W300" s="93"/>
    </row>
    <row r="301" spans="2:23">
      <c r="B301" t="s">
        <v>3535</v>
      </c>
      <c r="C301" t="s">
        <v>3536</v>
      </c>
      <c r="D301" t="s">
        <v>3032</v>
      </c>
      <c r="E301" t="s">
        <v>106</v>
      </c>
      <c r="F301" s="87">
        <v>45173</v>
      </c>
      <c r="G301" s="77">
        <v>22624955.748539999</v>
      </c>
      <c r="H301" s="77">
        <v>-0.90468800000000005</v>
      </c>
      <c r="I301" s="77">
        <v>-204.685333286</v>
      </c>
      <c r="J301" s="100">
        <f t="shared" si="4"/>
        <v>9.851383511131134E-4</v>
      </c>
      <c r="K301" s="100">
        <f>I301/'סכום נכסי הקרן'!$C$42</f>
        <v>-1.2835892920470158E-5</v>
      </c>
      <c r="W301" s="93"/>
    </row>
    <row r="302" spans="2:23">
      <c r="B302" t="s">
        <v>3537</v>
      </c>
      <c r="C302" t="s">
        <v>3538</v>
      </c>
      <c r="D302" t="s">
        <v>3032</v>
      </c>
      <c r="E302" t="s">
        <v>106</v>
      </c>
      <c r="F302" s="87">
        <v>45173</v>
      </c>
      <c r="G302" s="77">
        <v>20243381.459220003</v>
      </c>
      <c r="H302" s="77">
        <v>-0.90468800000000005</v>
      </c>
      <c r="I302" s="77">
        <v>-183.13950872900003</v>
      </c>
      <c r="J302" s="100">
        <f t="shared" si="4"/>
        <v>8.8143957730894677E-4</v>
      </c>
      <c r="K302" s="100">
        <f>I302/'סכום נכסי הקרן'!$C$42</f>
        <v>-1.1484746297226468E-5</v>
      </c>
      <c r="W302" s="93"/>
    </row>
    <row r="303" spans="2:23">
      <c r="B303" t="s">
        <v>3539</v>
      </c>
      <c r="C303" t="s">
        <v>3540</v>
      </c>
      <c r="D303" t="s">
        <v>3032</v>
      </c>
      <c r="E303" t="s">
        <v>106</v>
      </c>
      <c r="F303" s="87">
        <v>45173</v>
      </c>
      <c r="G303" s="77">
        <v>7813090.5825000014</v>
      </c>
      <c r="H303" s="77">
        <v>-0.86472599999999999</v>
      </c>
      <c r="I303" s="77">
        <v>-67.561831343000009</v>
      </c>
      <c r="J303" s="100">
        <f t="shared" si="4"/>
        <v>3.2517108118551108E-4</v>
      </c>
      <c r="K303" s="100">
        <f>I303/'סכום נכסי הקרן'!$C$42</f>
        <v>-4.2368274204477558E-6</v>
      </c>
      <c r="W303" s="93"/>
    </row>
    <row r="304" spans="2:23">
      <c r="B304" t="s">
        <v>3539</v>
      </c>
      <c r="C304" t="s">
        <v>3541</v>
      </c>
      <c r="D304" t="s">
        <v>3032</v>
      </c>
      <c r="E304" t="s">
        <v>106</v>
      </c>
      <c r="F304" s="87">
        <v>45173</v>
      </c>
      <c r="G304" s="77">
        <v>7147553.5822500018</v>
      </c>
      <c r="H304" s="77">
        <v>-0.86472599999999999</v>
      </c>
      <c r="I304" s="77">
        <v>-61.806759379000013</v>
      </c>
      <c r="J304" s="100">
        <f t="shared" si="4"/>
        <v>2.9747226166515782E-4</v>
      </c>
      <c r="K304" s="100">
        <f>I304/'סכום נכסי הקרן'!$C$42</f>
        <v>-3.8759247299932053E-6</v>
      </c>
      <c r="W304" s="93"/>
    </row>
    <row r="305" spans="2:23">
      <c r="B305" t="s">
        <v>3542</v>
      </c>
      <c r="C305" t="s">
        <v>3543</v>
      </c>
      <c r="D305" t="s">
        <v>3032</v>
      </c>
      <c r="E305" t="s">
        <v>106</v>
      </c>
      <c r="F305" s="87">
        <v>45195</v>
      </c>
      <c r="G305" s="77">
        <v>19682195.496465001</v>
      </c>
      <c r="H305" s="77">
        <v>-0.72391000000000005</v>
      </c>
      <c r="I305" s="77">
        <v>-142.48132530200002</v>
      </c>
      <c r="J305" s="100">
        <f t="shared" si="4"/>
        <v>6.8575415550804384E-4</v>
      </c>
      <c r="K305" s="100">
        <f>I305/'סכום נכסי הקרן'!$C$42</f>
        <v>-8.9350565835985973E-6</v>
      </c>
      <c r="W305" s="93"/>
    </row>
    <row r="306" spans="2:23">
      <c r="B306" t="s">
        <v>3544</v>
      </c>
      <c r="C306" t="s">
        <v>3545</v>
      </c>
      <c r="D306" t="s">
        <v>3032</v>
      </c>
      <c r="E306" t="s">
        <v>106</v>
      </c>
      <c r="F306" s="87">
        <v>45173</v>
      </c>
      <c r="G306" s="77">
        <v>11914161.922799999</v>
      </c>
      <c r="H306" s="77">
        <v>-0.85141199999999995</v>
      </c>
      <c r="I306" s="77">
        <v>-101.43864658200002</v>
      </c>
      <c r="J306" s="100">
        <f t="shared" si="4"/>
        <v>4.8821818070035806E-4</v>
      </c>
      <c r="K306" s="100">
        <f>I306/'סכום נכסי הקרן'!$C$42</f>
        <v>-6.3612550280026634E-6</v>
      </c>
      <c r="W306" s="93"/>
    </row>
    <row r="307" spans="2:23">
      <c r="B307" t="s">
        <v>3546</v>
      </c>
      <c r="C307" t="s">
        <v>3547</v>
      </c>
      <c r="D307" t="s">
        <v>3032</v>
      </c>
      <c r="E307" t="s">
        <v>106</v>
      </c>
      <c r="F307" s="87">
        <v>45195</v>
      </c>
      <c r="G307" s="77">
        <v>13111113.734136002</v>
      </c>
      <c r="H307" s="77">
        <v>-0.68138299999999996</v>
      </c>
      <c r="I307" s="77">
        <v>-89.336934110999991</v>
      </c>
      <c r="J307" s="100">
        <f t="shared" si="4"/>
        <v>4.2997335740044946E-4</v>
      </c>
      <c r="K307" s="100">
        <f>I307/'סכום נכסי הקרן'!$C$42</f>
        <v>-5.6023521650651004E-6</v>
      </c>
      <c r="W307" s="93"/>
    </row>
    <row r="308" spans="2:23">
      <c r="B308" t="s">
        <v>3546</v>
      </c>
      <c r="C308" t="s">
        <v>3548</v>
      </c>
      <c r="D308" t="s">
        <v>3032</v>
      </c>
      <c r="E308" t="s">
        <v>106</v>
      </c>
      <c r="F308" s="87">
        <v>45195</v>
      </c>
      <c r="G308" s="77">
        <v>3908711.2965600006</v>
      </c>
      <c r="H308" s="77">
        <v>-0.68138299999999996</v>
      </c>
      <c r="I308" s="77">
        <v>-26.633304435000003</v>
      </c>
      <c r="J308" s="100">
        <f t="shared" si="4"/>
        <v>1.2818451226854005E-4</v>
      </c>
      <c r="K308" s="100">
        <f>I308/'סכום נכסי הקרן'!$C$42</f>
        <v>-1.6701843671831155E-6</v>
      </c>
      <c r="W308" s="93"/>
    </row>
    <row r="309" spans="2:23">
      <c r="B309" t="s">
        <v>3546</v>
      </c>
      <c r="C309" t="s">
        <v>3549</v>
      </c>
      <c r="D309" t="s">
        <v>3032</v>
      </c>
      <c r="E309" t="s">
        <v>106</v>
      </c>
      <c r="F309" s="87">
        <v>45195</v>
      </c>
      <c r="G309" s="77">
        <v>34106400.000000007</v>
      </c>
      <c r="H309" s="77">
        <v>-0.68138299999999996</v>
      </c>
      <c r="I309" s="77">
        <v>-232.39530000000005</v>
      </c>
      <c r="J309" s="100">
        <f t="shared" si="4"/>
        <v>1.1185047749784057E-3</v>
      </c>
      <c r="K309" s="100">
        <f>I309/'סכום נכסי הקרן'!$C$42</f>
        <v>-1.4573595177200562E-5</v>
      </c>
    </row>
    <row r="310" spans="2:23">
      <c r="B310" t="s">
        <v>3550</v>
      </c>
      <c r="C310" t="s">
        <v>3551</v>
      </c>
      <c r="D310" t="s">
        <v>3032</v>
      </c>
      <c r="E310" t="s">
        <v>106</v>
      </c>
      <c r="F310" s="87">
        <v>45187</v>
      </c>
      <c r="G310" s="77">
        <v>4768180.9596000016</v>
      </c>
      <c r="H310" s="77">
        <v>-0.70767500000000005</v>
      </c>
      <c r="I310" s="77">
        <v>-33.743246623000005</v>
      </c>
      <c r="J310" s="100">
        <f t="shared" si="4"/>
        <v>1.6240424169980828E-4</v>
      </c>
      <c r="K310" s="100">
        <f>I310/'סכום נכסי הקרן'!$C$42</f>
        <v>-2.1160514702665755E-6</v>
      </c>
      <c r="W310" s="93"/>
    </row>
    <row r="311" spans="2:23">
      <c r="B311" t="s">
        <v>3552</v>
      </c>
      <c r="C311" t="s">
        <v>3553</v>
      </c>
      <c r="D311" t="s">
        <v>3032</v>
      </c>
      <c r="E311" t="s">
        <v>106</v>
      </c>
      <c r="F311" s="87">
        <v>45195</v>
      </c>
      <c r="G311" s="77">
        <v>25032950.037900005</v>
      </c>
      <c r="H311" s="77">
        <v>-0.67075700000000005</v>
      </c>
      <c r="I311" s="77">
        <v>-167.91032875399998</v>
      </c>
      <c r="J311" s="100">
        <f t="shared" si="4"/>
        <v>8.0814243867902158E-4</v>
      </c>
      <c r="K311" s="100">
        <f>I311/'סכום נכסי הקרן'!$C$42</f>
        <v>-1.0529718790919843E-5</v>
      </c>
      <c r="W311" s="93"/>
    </row>
    <row r="312" spans="2:23">
      <c r="B312" t="s">
        <v>3554</v>
      </c>
      <c r="C312" t="s">
        <v>3555</v>
      </c>
      <c r="D312" t="s">
        <v>3032</v>
      </c>
      <c r="E312" t="s">
        <v>106</v>
      </c>
      <c r="F312" s="87">
        <v>45175</v>
      </c>
      <c r="G312" s="77">
        <v>9536361.9192000031</v>
      </c>
      <c r="H312" s="77">
        <v>-0.76390400000000003</v>
      </c>
      <c r="I312" s="77">
        <v>-72.848620967999992</v>
      </c>
      <c r="J312" s="100">
        <f t="shared" si="4"/>
        <v>3.5061608562350432E-4</v>
      </c>
      <c r="K312" s="100">
        <f>I312/'סכום נכסי הקרן'!$C$42</f>
        <v>-4.568363952304354E-6</v>
      </c>
      <c r="W312" s="93"/>
    </row>
    <row r="313" spans="2:23">
      <c r="B313" t="s">
        <v>3556</v>
      </c>
      <c r="C313" t="s">
        <v>3557</v>
      </c>
      <c r="D313" t="s">
        <v>3032</v>
      </c>
      <c r="E313" t="s">
        <v>106</v>
      </c>
      <c r="F313" s="87">
        <v>45173</v>
      </c>
      <c r="G313" s="77">
        <v>2861059.5471880003</v>
      </c>
      <c r="H313" s="77">
        <v>-0.91206900000000002</v>
      </c>
      <c r="I313" s="77">
        <v>-26.094832743999998</v>
      </c>
      <c r="J313" s="100">
        <f t="shared" si="4"/>
        <v>1.2559288000414312E-4</v>
      </c>
      <c r="K313" s="100">
        <f>I313/'סכום נכסי הקרן'!$C$42</f>
        <v>-1.6364166083729471E-6</v>
      </c>
      <c r="W313" s="93"/>
    </row>
    <row r="314" spans="2:23">
      <c r="B314" t="s">
        <v>3558</v>
      </c>
      <c r="C314" t="s">
        <v>3559</v>
      </c>
      <c r="D314" t="s">
        <v>3032</v>
      </c>
      <c r="E314" t="s">
        <v>106</v>
      </c>
      <c r="F314" s="87">
        <v>45175</v>
      </c>
      <c r="G314" s="77">
        <v>8347178.8459720006</v>
      </c>
      <c r="H314" s="77">
        <v>-0.72935300000000003</v>
      </c>
      <c r="I314" s="77">
        <v>-60.880376676000012</v>
      </c>
      <c r="J314" s="100">
        <f t="shared" si="4"/>
        <v>2.9301363674131946E-4</v>
      </c>
      <c r="K314" s="100">
        <f>I314/'סכום נכסי הקרן'!$C$42</f>
        <v>-3.8178309282137255E-6</v>
      </c>
      <c r="W314" s="93"/>
    </row>
    <row r="315" spans="2:23">
      <c r="B315" t="s">
        <v>3560</v>
      </c>
      <c r="C315" t="s">
        <v>3561</v>
      </c>
      <c r="D315" t="s">
        <v>3032</v>
      </c>
      <c r="E315" t="s">
        <v>106</v>
      </c>
      <c r="F315" s="87">
        <v>45175</v>
      </c>
      <c r="G315" s="77">
        <v>26238834.325440004</v>
      </c>
      <c r="H315" s="77">
        <v>-0.710758</v>
      </c>
      <c r="I315" s="77">
        <v>-186.49466002100004</v>
      </c>
      <c r="J315" s="100">
        <f t="shared" si="4"/>
        <v>8.9758772118654238E-4</v>
      </c>
      <c r="K315" s="100">
        <f>I315/'סכום נכסי הקרן'!$C$42</f>
        <v>-1.1695149075113413E-5</v>
      </c>
      <c r="W315" s="93"/>
    </row>
    <row r="316" spans="2:23">
      <c r="B316" t="s">
        <v>3562</v>
      </c>
      <c r="C316" t="s">
        <v>3563</v>
      </c>
      <c r="D316" t="s">
        <v>3032</v>
      </c>
      <c r="E316" t="s">
        <v>106</v>
      </c>
      <c r="F316" s="87">
        <v>45187</v>
      </c>
      <c r="G316" s="77">
        <v>7493484.669160001</v>
      </c>
      <c r="H316" s="77">
        <v>-0.641289</v>
      </c>
      <c r="I316" s="77">
        <v>-48.054921896000018</v>
      </c>
      <c r="J316" s="100">
        <f t="shared" si="4"/>
        <v>2.3128548469736842E-4</v>
      </c>
      <c r="K316" s="100">
        <f>I316/'סכום נכסי הקרן'!$C$42</f>
        <v>-3.0135419175185357E-6</v>
      </c>
      <c r="W316" s="93"/>
    </row>
    <row r="317" spans="2:23">
      <c r="B317" t="s">
        <v>3562</v>
      </c>
      <c r="C317" t="s">
        <v>3564</v>
      </c>
      <c r="D317" t="s">
        <v>3032</v>
      </c>
      <c r="E317" t="s">
        <v>106</v>
      </c>
      <c r="F317" s="87">
        <v>45187</v>
      </c>
      <c r="G317" s="77">
        <v>11928315.494250001</v>
      </c>
      <c r="H317" s="77">
        <v>-0.641289</v>
      </c>
      <c r="I317" s="77">
        <v>-76.495021305000009</v>
      </c>
      <c r="J317" s="100">
        <f t="shared" si="4"/>
        <v>3.6816599385494181E-4</v>
      </c>
      <c r="K317" s="100">
        <f>I317/'סכום נכסי הקרן'!$C$42</f>
        <v>-4.797031065475085E-6</v>
      </c>
      <c r="W317" s="93"/>
    </row>
    <row r="318" spans="2:23">
      <c r="B318" t="s">
        <v>3565</v>
      </c>
      <c r="C318" t="s">
        <v>3566</v>
      </c>
      <c r="D318" t="s">
        <v>3032</v>
      </c>
      <c r="E318" t="s">
        <v>106</v>
      </c>
      <c r="F318" s="87">
        <v>45175</v>
      </c>
      <c r="G318" s="77">
        <v>29824720.283250004</v>
      </c>
      <c r="H318" s="77">
        <v>-0.68420599999999998</v>
      </c>
      <c r="I318" s="77">
        <v>-204.06265477400004</v>
      </c>
      <c r="J318" s="100">
        <f t="shared" si="4"/>
        <v>9.8214143642099869E-4</v>
      </c>
      <c r="K318" s="100">
        <f>I318/'סכום נכסי הקרן'!$C$42</f>
        <v>-1.2796844520784668E-5</v>
      </c>
      <c r="W318" s="93"/>
    </row>
    <row r="319" spans="2:23">
      <c r="B319" t="s">
        <v>3567</v>
      </c>
      <c r="C319" t="s">
        <v>3568</v>
      </c>
      <c r="D319" t="s">
        <v>3032</v>
      </c>
      <c r="E319" t="s">
        <v>106</v>
      </c>
      <c r="F319" s="87">
        <v>45187</v>
      </c>
      <c r="G319" s="77">
        <v>16704485.358624004</v>
      </c>
      <c r="H319" s="77">
        <v>-0.61210699999999996</v>
      </c>
      <c r="I319" s="77">
        <v>-102.249363155</v>
      </c>
      <c r="J319" s="100">
        <f t="shared" si="4"/>
        <v>4.9212011141089567E-4</v>
      </c>
      <c r="K319" s="100">
        <f>I319/'סכום נכסי הקרן'!$C$42</f>
        <v>-6.4120953640092391E-6</v>
      </c>
      <c r="W319" s="93"/>
    </row>
    <row r="320" spans="2:23">
      <c r="B320" t="s">
        <v>3567</v>
      </c>
      <c r="C320" t="s">
        <v>3569</v>
      </c>
      <c r="D320" t="s">
        <v>3032</v>
      </c>
      <c r="E320" t="s">
        <v>106</v>
      </c>
      <c r="F320" s="87">
        <v>45187</v>
      </c>
      <c r="G320" s="77">
        <v>26555200.000000004</v>
      </c>
      <c r="H320" s="77">
        <v>-0.61210699999999996</v>
      </c>
      <c r="I320" s="77">
        <v>-162.54630000000003</v>
      </c>
      <c r="J320" s="100">
        <f t="shared" si="4"/>
        <v>7.8232568690103632E-4</v>
      </c>
      <c r="K320" s="100">
        <f>I320/'סכום נכסי הקרן'!$C$42</f>
        <v>-1.0193338564729129E-5</v>
      </c>
    </row>
    <row r="321" spans="2:23">
      <c r="B321" t="s">
        <v>3570</v>
      </c>
      <c r="C321" t="s">
        <v>3571</v>
      </c>
      <c r="D321" t="s">
        <v>3032</v>
      </c>
      <c r="E321" t="s">
        <v>106</v>
      </c>
      <c r="F321" s="87">
        <v>45175</v>
      </c>
      <c r="G321" s="77">
        <v>10669598.615416002</v>
      </c>
      <c r="H321" s="77">
        <v>-0.64971000000000001</v>
      </c>
      <c r="I321" s="77">
        <v>-69.321458922000019</v>
      </c>
      <c r="J321" s="100">
        <f t="shared" si="4"/>
        <v>3.3364006420407989E-4</v>
      </c>
      <c r="K321" s="100">
        <f>I321/'סכום נכסי הקרן'!$C$42</f>
        <v>-4.3471743164434311E-6</v>
      </c>
      <c r="W321" s="93"/>
    </row>
    <row r="322" spans="2:23">
      <c r="B322" t="s">
        <v>3572</v>
      </c>
      <c r="C322" t="s">
        <v>3573</v>
      </c>
      <c r="D322" t="s">
        <v>3032</v>
      </c>
      <c r="E322" t="s">
        <v>106</v>
      </c>
      <c r="F322" s="87">
        <v>45180</v>
      </c>
      <c r="G322" s="77">
        <v>29983554.807300001</v>
      </c>
      <c r="H322" s="77">
        <v>-0.13165099999999999</v>
      </c>
      <c r="I322" s="77">
        <v>-39.473524465000011</v>
      </c>
      <c r="J322" s="100">
        <f t="shared" si="4"/>
        <v>1.8998372858370808E-4</v>
      </c>
      <c r="K322" s="100">
        <f>I322/'סכום נכסי הקרן'!$C$42</f>
        <v>-2.4753993121643698E-6</v>
      </c>
      <c r="W322" s="93"/>
    </row>
    <row r="323" spans="2:23">
      <c r="B323" t="s">
        <v>3574</v>
      </c>
      <c r="C323" t="s">
        <v>3575</v>
      </c>
      <c r="D323" t="s">
        <v>3032</v>
      </c>
      <c r="E323" t="s">
        <v>106</v>
      </c>
      <c r="F323" s="87">
        <v>45180</v>
      </c>
      <c r="G323" s="77">
        <v>8042691.8640900012</v>
      </c>
      <c r="H323" s="77">
        <v>-0.12377299999999999</v>
      </c>
      <c r="I323" s="77">
        <v>-9.954716105000001</v>
      </c>
      <c r="J323" s="100">
        <f t="shared" si="4"/>
        <v>4.7911457318615888E-5</v>
      </c>
      <c r="K323" s="100">
        <f>I323/'סכום נכסי הקרן'!$C$42</f>
        <v>-6.2426392710278026E-7</v>
      </c>
      <c r="W323" s="93"/>
    </row>
    <row r="324" spans="2:23">
      <c r="B324" t="s">
        <v>3574</v>
      </c>
      <c r="C324" t="s">
        <v>3576</v>
      </c>
      <c r="D324" t="s">
        <v>3032</v>
      </c>
      <c r="E324" t="s">
        <v>106</v>
      </c>
      <c r="F324" s="87">
        <v>45180</v>
      </c>
      <c r="G324" s="77">
        <v>30508000.000000004</v>
      </c>
      <c r="H324" s="77">
        <v>-0.12377299999999999</v>
      </c>
      <c r="I324" s="77">
        <v>-37.76080000000001</v>
      </c>
      <c r="J324" s="100">
        <f t="shared" si="4"/>
        <v>1.8174048746684887E-4</v>
      </c>
      <c r="K324" s="100">
        <f>I324/'סכום נכסי הקרן'!$C$42</f>
        <v>-2.3679937277872445E-6</v>
      </c>
    </row>
    <row r="325" spans="2:23">
      <c r="B325" t="s">
        <v>3577</v>
      </c>
      <c r="C325" t="s">
        <v>3578</v>
      </c>
      <c r="D325" t="s">
        <v>3032</v>
      </c>
      <c r="E325" t="s">
        <v>106</v>
      </c>
      <c r="F325" s="87">
        <v>45197</v>
      </c>
      <c r="G325" s="77">
        <v>9606815.2526400015</v>
      </c>
      <c r="H325" s="77">
        <v>-2.4933E-2</v>
      </c>
      <c r="I325" s="77">
        <v>-2.3952875280000003</v>
      </c>
      <c r="J325" s="100">
        <f t="shared" si="4"/>
        <v>1.1528376595887357E-5</v>
      </c>
      <c r="K325" s="100">
        <f>I325/'סכום נכסי הקרן'!$C$42</f>
        <v>-1.5020936639454178E-7</v>
      </c>
      <c r="W325" s="93"/>
    </row>
    <row r="326" spans="2:23">
      <c r="B326" t="s">
        <v>3579</v>
      </c>
      <c r="C326" t="s">
        <v>3580</v>
      </c>
      <c r="D326" t="s">
        <v>3032</v>
      </c>
      <c r="E326" t="s">
        <v>106</v>
      </c>
      <c r="F326" s="87">
        <v>45176</v>
      </c>
      <c r="G326" s="77">
        <v>100691575.20000002</v>
      </c>
      <c r="H326" s="77">
        <v>1.9019000000000001E-2</v>
      </c>
      <c r="I326" s="77">
        <v>19.150830000000006</v>
      </c>
      <c r="J326" s="100">
        <f t="shared" si="4"/>
        <v>-9.2171807260300458E-5</v>
      </c>
      <c r="K326" s="100">
        <f>I326/'סכום נכסי הקרן'!$C$42</f>
        <v>1.2009556291688682E-6</v>
      </c>
    </row>
    <row r="327" spans="2:23">
      <c r="B327" t="s">
        <v>3581</v>
      </c>
      <c r="C327" t="s">
        <v>3582</v>
      </c>
      <c r="D327" t="s">
        <v>3032</v>
      </c>
      <c r="E327" t="s">
        <v>106</v>
      </c>
      <c r="F327" s="87">
        <v>45126</v>
      </c>
      <c r="G327" s="77">
        <v>23001440.749110002</v>
      </c>
      <c r="H327" s="77">
        <v>7.376773</v>
      </c>
      <c r="I327" s="77">
        <v>1696.7641139970003</v>
      </c>
      <c r="J327" s="100">
        <f t="shared" si="4"/>
        <v>-8.1664248955019662E-3</v>
      </c>
      <c r="K327" s="100">
        <f>I327/'סכום נכסי הקרן'!$C$42</f>
        <v>1.0640470486534652E-4</v>
      </c>
      <c r="W327" s="93"/>
    </row>
    <row r="328" spans="2:23">
      <c r="B328" t="s">
        <v>3583</v>
      </c>
      <c r="C328" t="s">
        <v>3584</v>
      </c>
      <c r="D328" t="s">
        <v>3032</v>
      </c>
      <c r="E328" t="s">
        <v>106</v>
      </c>
      <c r="F328" s="87">
        <v>45126</v>
      </c>
      <c r="G328" s="77">
        <v>7305805.3982940009</v>
      </c>
      <c r="H328" s="77">
        <v>7.1263500000000004</v>
      </c>
      <c r="I328" s="77">
        <v>520.63724117300012</v>
      </c>
      <c r="J328" s="100">
        <f t="shared" si="4"/>
        <v>-2.5057961167182998E-3</v>
      </c>
      <c r="K328" s="100">
        <f>I328/'סכום נכסי הקרן'!$C$42</f>
        <v>3.2649353868300431E-5</v>
      </c>
      <c r="W328" s="93"/>
    </row>
    <row r="329" spans="2:23">
      <c r="B329" t="s">
        <v>3585</v>
      </c>
      <c r="C329" t="s">
        <v>3586</v>
      </c>
      <c r="D329" t="s">
        <v>3032</v>
      </c>
      <c r="E329" t="s">
        <v>106</v>
      </c>
      <c r="F329" s="87">
        <v>45126</v>
      </c>
      <c r="G329" s="77">
        <v>12106021.446900003</v>
      </c>
      <c r="H329" s="77">
        <v>7.0523720000000001</v>
      </c>
      <c r="I329" s="77">
        <v>853.76167224500011</v>
      </c>
      <c r="J329" s="100">
        <f t="shared" si="4"/>
        <v>-4.1091042163915572E-3</v>
      </c>
      <c r="K329" s="100">
        <f>I329/'סכום נכסי הקרן'!$C$42</f>
        <v>5.3539710093570814E-5</v>
      </c>
      <c r="W329" s="93"/>
    </row>
    <row r="330" spans="2:23">
      <c r="B330" t="s">
        <v>3587</v>
      </c>
      <c r="C330" t="s">
        <v>3588</v>
      </c>
      <c r="D330" t="s">
        <v>3032</v>
      </c>
      <c r="E330" t="s">
        <v>106</v>
      </c>
      <c r="F330" s="87">
        <v>45126</v>
      </c>
      <c r="G330" s="77">
        <v>16464189.167784002</v>
      </c>
      <c r="H330" s="77">
        <v>7.0393819999999998</v>
      </c>
      <c r="I330" s="77">
        <v>1158.9771123449998</v>
      </c>
      <c r="J330" s="100">
        <f t="shared" si="4"/>
        <v>-5.5780880002675014E-3</v>
      </c>
      <c r="K330" s="100">
        <f>I330/'סכום נכסי הקרן'!$C$42</f>
        <v>7.2679883177314335E-5</v>
      </c>
      <c r="W330" s="93"/>
    </row>
    <row r="331" spans="2:23">
      <c r="B331" t="s">
        <v>3589</v>
      </c>
      <c r="C331" t="s">
        <v>3590</v>
      </c>
      <c r="D331" t="s">
        <v>3032</v>
      </c>
      <c r="E331" t="s">
        <v>106</v>
      </c>
      <c r="F331" s="87">
        <v>45126</v>
      </c>
      <c r="G331" s="77">
        <v>20338116.030792005</v>
      </c>
      <c r="H331" s="77">
        <v>7.0393819999999998</v>
      </c>
      <c r="I331" s="77">
        <v>1431.677609368</v>
      </c>
      <c r="J331" s="100">
        <f t="shared" si="4"/>
        <v>-6.8905792944512056E-3</v>
      </c>
      <c r="K331" s="100">
        <f>I331/'סכום נכסי הקרן'!$C$42</f>
        <v>8.978103216025242E-5</v>
      </c>
      <c r="W331" s="93"/>
    </row>
    <row r="332" spans="2:23">
      <c r="B332" t="s">
        <v>3591</v>
      </c>
      <c r="C332" t="s">
        <v>3592</v>
      </c>
      <c r="D332" t="s">
        <v>3032</v>
      </c>
      <c r="E332" t="s">
        <v>106</v>
      </c>
      <c r="F332" s="87">
        <v>45127</v>
      </c>
      <c r="G332" s="77">
        <v>21790838.604420003</v>
      </c>
      <c r="H332" s="77">
        <v>6.8930420000000003</v>
      </c>
      <c r="I332" s="77">
        <v>1502.0517331310002</v>
      </c>
      <c r="J332" s="100">
        <f t="shared" ref="J332:J395" si="5">I332/$I$11</f>
        <v>-7.229285772008355E-3</v>
      </c>
      <c r="K332" s="100">
        <f>I332/'סכום נכסי הקרן'!$C$42</f>
        <v>9.4194219478034555E-5</v>
      </c>
      <c r="W332" s="93"/>
    </row>
    <row r="333" spans="2:23">
      <c r="B333" t="s">
        <v>3593</v>
      </c>
      <c r="C333" t="s">
        <v>3594</v>
      </c>
      <c r="D333" t="s">
        <v>3032</v>
      </c>
      <c r="E333" t="s">
        <v>106</v>
      </c>
      <c r="F333" s="87">
        <v>45127</v>
      </c>
      <c r="G333" s="77">
        <v>16948430.025660001</v>
      </c>
      <c r="H333" s="77">
        <v>6.8399419999999997</v>
      </c>
      <c r="I333" s="77">
        <v>1159.2627811110001</v>
      </c>
      <c r="J333" s="100">
        <f t="shared" si="5"/>
        <v>-5.5794629070699776E-3</v>
      </c>
      <c r="K333" s="100">
        <f>I333/'סכום נכסי הקרן'!$C$42</f>
        <v>7.2697797571239073E-5</v>
      </c>
      <c r="W333" s="93"/>
    </row>
    <row r="334" spans="2:23">
      <c r="B334" t="s">
        <v>3595</v>
      </c>
      <c r="C334" t="s">
        <v>3596</v>
      </c>
      <c r="D334" t="s">
        <v>3032</v>
      </c>
      <c r="E334" t="s">
        <v>106</v>
      </c>
      <c r="F334" s="87">
        <v>45140</v>
      </c>
      <c r="G334" s="77">
        <v>76980000.000000015</v>
      </c>
      <c r="H334" s="77">
        <v>5.2394689999999997</v>
      </c>
      <c r="I334" s="77">
        <v>4033.3433400000008</v>
      </c>
      <c r="J334" s="100">
        <f t="shared" si="5"/>
        <v>-1.9412241921060155E-2</v>
      </c>
      <c r="K334" s="100">
        <f>I334/'סכום נכסי הקרן'!$C$42</f>
        <v>2.5293245193778877E-4</v>
      </c>
    </row>
    <row r="335" spans="2:23">
      <c r="B335" t="s">
        <v>3597</v>
      </c>
      <c r="C335" t="s">
        <v>3598</v>
      </c>
      <c r="D335" t="s">
        <v>3032</v>
      </c>
      <c r="E335" t="s">
        <v>106</v>
      </c>
      <c r="F335" s="87">
        <v>45131</v>
      </c>
      <c r="G335" s="77">
        <v>12348141.875838004</v>
      </c>
      <c r="H335" s="77">
        <v>4.8554060000000003</v>
      </c>
      <c r="I335" s="77">
        <v>599.55238982800006</v>
      </c>
      <c r="J335" s="100">
        <f t="shared" si="5"/>
        <v>-2.8856100397569675E-3</v>
      </c>
      <c r="K335" s="100">
        <f>I335/'סכום נכסי הקרן'!$C$42</f>
        <v>3.7598152014590702E-5</v>
      </c>
      <c r="W335" s="93"/>
    </row>
    <row r="336" spans="2:23">
      <c r="B336" t="s">
        <v>3599</v>
      </c>
      <c r="C336" t="s">
        <v>3600</v>
      </c>
      <c r="D336" t="s">
        <v>3032</v>
      </c>
      <c r="E336" t="s">
        <v>106</v>
      </c>
      <c r="F336" s="87">
        <v>45147</v>
      </c>
      <c r="G336" s="77">
        <v>2716114.7463600002</v>
      </c>
      <c r="H336" s="77">
        <v>4.0789819999999999</v>
      </c>
      <c r="I336" s="77">
        <v>110.78981948000002</v>
      </c>
      <c r="J336" s="100">
        <f t="shared" si="5"/>
        <v>-5.3322482041321653E-4</v>
      </c>
      <c r="K336" s="100">
        <f>I336/'סכום נכסי הקרן'!$C$42</f>
        <v>6.9476705374706316E-6</v>
      </c>
      <c r="W336" s="93"/>
    </row>
    <row r="337" spans="2:23">
      <c r="B337" t="s">
        <v>3601</v>
      </c>
      <c r="C337" t="s">
        <v>3602</v>
      </c>
      <c r="D337" t="s">
        <v>3032</v>
      </c>
      <c r="E337" t="s">
        <v>106</v>
      </c>
      <c r="F337" s="87">
        <v>45147</v>
      </c>
      <c r="G337" s="77">
        <v>13580573.731800001</v>
      </c>
      <c r="H337" s="77">
        <v>4.0780940000000001</v>
      </c>
      <c r="I337" s="77">
        <v>553.82862934900015</v>
      </c>
      <c r="J337" s="100">
        <f t="shared" si="5"/>
        <v>-2.6655442964922359E-3</v>
      </c>
      <c r="K337" s="100">
        <f>I337/'סכום נכסי הקרן'!$C$42</f>
        <v>3.4730798091339131E-5</v>
      </c>
      <c r="W337" s="93"/>
    </row>
    <row r="338" spans="2:23">
      <c r="B338" t="s">
        <v>3603</v>
      </c>
      <c r="C338" t="s">
        <v>3604</v>
      </c>
      <c r="D338" t="s">
        <v>3032</v>
      </c>
      <c r="E338" t="s">
        <v>106</v>
      </c>
      <c r="F338" s="87">
        <v>45181</v>
      </c>
      <c r="G338" s="77">
        <v>6764634.6280500023</v>
      </c>
      <c r="H338" s="77">
        <v>1.4065369999999999</v>
      </c>
      <c r="I338" s="77">
        <v>95.147072911999999</v>
      </c>
      <c r="J338" s="100">
        <f t="shared" si="5"/>
        <v>-4.5793721033639875E-4</v>
      </c>
      <c r="K338" s="100">
        <f>I338/'סכום נכסי הקרן'!$C$42</f>
        <v>5.9667081172255764E-6</v>
      </c>
      <c r="W338" s="93"/>
    </row>
    <row r="339" spans="2:23">
      <c r="B339" t="s">
        <v>3605</v>
      </c>
      <c r="C339" t="s">
        <v>3606</v>
      </c>
      <c r="D339" t="s">
        <v>3032</v>
      </c>
      <c r="E339" t="s">
        <v>106</v>
      </c>
      <c r="F339" s="87">
        <v>45181</v>
      </c>
      <c r="G339" s="77">
        <v>30792000.000000004</v>
      </c>
      <c r="H339" s="77">
        <v>1.4467030000000001</v>
      </c>
      <c r="I339" s="77">
        <v>445.46880000000004</v>
      </c>
      <c r="J339" s="100">
        <f t="shared" si="5"/>
        <v>-2.1440148742418643E-3</v>
      </c>
      <c r="K339" s="100">
        <f>I339/'סכום נכסי הקרן'!$C$42</f>
        <v>2.7935513133326367E-5</v>
      </c>
    </row>
    <row r="340" spans="2:23">
      <c r="B340" t="s">
        <v>3607</v>
      </c>
      <c r="C340" t="s">
        <v>3608</v>
      </c>
      <c r="D340" t="s">
        <v>3032</v>
      </c>
      <c r="E340" t="s">
        <v>106</v>
      </c>
      <c r="F340" s="87">
        <v>45189</v>
      </c>
      <c r="G340" s="77">
        <v>8148344.2390800007</v>
      </c>
      <c r="H340" s="77">
        <v>1.0168250000000001</v>
      </c>
      <c r="I340" s="77">
        <v>82.854413482000012</v>
      </c>
      <c r="J340" s="100">
        <f t="shared" si="5"/>
        <v>-3.9877337066477757E-4</v>
      </c>
      <c r="K340" s="100">
        <f>I340/'סכום נכסי הקרן'!$C$42</f>
        <v>5.1958308998979598E-6</v>
      </c>
      <c r="W340" s="93"/>
    </row>
    <row r="341" spans="2:23">
      <c r="B341" t="s">
        <v>3609</v>
      </c>
      <c r="C341" t="s">
        <v>3610</v>
      </c>
      <c r="D341" t="s">
        <v>3032</v>
      </c>
      <c r="E341" t="s">
        <v>106</v>
      </c>
      <c r="F341" s="87">
        <v>45169</v>
      </c>
      <c r="G341" s="77">
        <v>6790286.8659000006</v>
      </c>
      <c r="H341" s="77">
        <v>1.2998700000000001</v>
      </c>
      <c r="I341" s="77">
        <v>88.264908411000008</v>
      </c>
      <c r="J341" s="100">
        <f t="shared" si="5"/>
        <v>-4.2481376138301904E-4</v>
      </c>
      <c r="K341" s="100">
        <f>I341/'סכום נכסי הקרן'!$C$42</f>
        <v>5.5351250371010026E-6</v>
      </c>
      <c r="W341" s="93"/>
    </row>
    <row r="342" spans="2:23">
      <c r="B342" t="s">
        <v>3611</v>
      </c>
      <c r="C342" t="s">
        <v>3612</v>
      </c>
      <c r="D342" t="s">
        <v>3032</v>
      </c>
      <c r="E342" t="s">
        <v>106</v>
      </c>
      <c r="F342" s="87">
        <v>45189</v>
      </c>
      <c r="G342" s="77">
        <v>38490000.000000007</v>
      </c>
      <c r="H342" s="77">
        <v>1.05959</v>
      </c>
      <c r="I342" s="77">
        <v>407.83600000000007</v>
      </c>
      <c r="J342" s="100">
        <f t="shared" si="5"/>
        <v>-1.9628904431720135E-3</v>
      </c>
      <c r="K342" s="100">
        <f>I342/'סכום נכסי הקרן'!$C$42</f>
        <v>2.5575546332859434E-5</v>
      </c>
    </row>
    <row r="343" spans="2:23">
      <c r="B343" t="s">
        <v>3613</v>
      </c>
      <c r="C343" t="s">
        <v>3614</v>
      </c>
      <c r="D343" t="s">
        <v>3032</v>
      </c>
      <c r="E343" t="s">
        <v>106</v>
      </c>
      <c r="F343" s="87">
        <v>45187</v>
      </c>
      <c r="G343" s="77">
        <v>9207628.9901599996</v>
      </c>
      <c r="H343" s="77">
        <v>0.50063000000000002</v>
      </c>
      <c r="I343" s="77">
        <v>46.096115547000011</v>
      </c>
      <c r="J343" s="100">
        <f t="shared" si="5"/>
        <v>-2.2185786608970069E-4</v>
      </c>
      <c r="K343" s="100">
        <f>I343/'סכום נכסי הקרן'!$C$42</f>
        <v>2.8907044472217768E-6</v>
      </c>
      <c r="W343" s="93"/>
    </row>
    <row r="344" spans="2:23">
      <c r="B344" t="s">
        <v>3615</v>
      </c>
      <c r="C344" t="s">
        <v>3616</v>
      </c>
      <c r="D344" t="s">
        <v>3032</v>
      </c>
      <c r="E344" t="s">
        <v>106</v>
      </c>
      <c r="F344" s="87">
        <v>45173</v>
      </c>
      <c r="G344" s="77">
        <v>2214675.7751370003</v>
      </c>
      <c r="H344" s="77">
        <v>0.93317700000000003</v>
      </c>
      <c r="I344" s="77">
        <v>20.666854895000004</v>
      </c>
      <c r="J344" s="100">
        <f t="shared" si="5"/>
        <v>-9.9468345030400074E-5</v>
      </c>
      <c r="K344" s="100">
        <f>I344/'סכום נכסי הקרן'!$C$42</f>
        <v>1.2960261107934446E-6</v>
      </c>
      <c r="W344" s="93"/>
    </row>
    <row r="345" spans="2:23">
      <c r="B345" t="s">
        <v>3617</v>
      </c>
      <c r="C345" t="s">
        <v>3618</v>
      </c>
      <c r="D345" t="s">
        <v>3032</v>
      </c>
      <c r="E345" t="s">
        <v>106</v>
      </c>
      <c r="F345" s="87">
        <v>45187</v>
      </c>
      <c r="G345" s="77">
        <v>8558912.1441399995</v>
      </c>
      <c r="H345" s="77">
        <v>0.53651700000000002</v>
      </c>
      <c r="I345" s="77">
        <v>45.920055705000003</v>
      </c>
      <c r="J345" s="100">
        <f t="shared" si="5"/>
        <v>-2.2101050052783714E-4</v>
      </c>
      <c r="K345" s="100">
        <f>I345/'סכום נכסי הקרן'!$C$42</f>
        <v>2.879663669442407E-6</v>
      </c>
      <c r="W345" s="93"/>
    </row>
    <row r="346" spans="2:23">
      <c r="B346" t="s">
        <v>3619</v>
      </c>
      <c r="C346" t="s">
        <v>3620</v>
      </c>
      <c r="D346" t="s">
        <v>3032</v>
      </c>
      <c r="E346" t="s">
        <v>106</v>
      </c>
      <c r="F346" s="87">
        <v>45196</v>
      </c>
      <c r="G346" s="77">
        <v>23094000.000000004</v>
      </c>
      <c r="H346" s="77">
        <v>-2.9005E-2</v>
      </c>
      <c r="I346" s="77">
        <v>-6.6984000000000012</v>
      </c>
      <c r="J346" s="100">
        <f t="shared" si="5"/>
        <v>3.2239001325394066E-5</v>
      </c>
      <c r="K346" s="100">
        <f>I346/'סכום נכסי הקרן'!$C$42</f>
        <v>-4.2005914033098016E-7</v>
      </c>
    </row>
    <row r="347" spans="2:23">
      <c r="B347" t="s">
        <v>3621</v>
      </c>
      <c r="C347" t="s">
        <v>3622</v>
      </c>
      <c r="D347" t="s">
        <v>3032</v>
      </c>
      <c r="E347" t="s">
        <v>106</v>
      </c>
      <c r="F347" s="87">
        <v>45176</v>
      </c>
      <c r="G347" s="77">
        <v>4745733.8038650006</v>
      </c>
      <c r="H347" s="77">
        <v>4.2625999999999997E-2</v>
      </c>
      <c r="I347" s="77">
        <v>2.0229065370000003</v>
      </c>
      <c r="J347" s="100">
        <f t="shared" si="5"/>
        <v>-9.7361290050596149E-6</v>
      </c>
      <c r="K347" s="100">
        <f>I347/'סכום נכסי הקרן'!$C$42</f>
        <v>1.2685721678343189E-7</v>
      </c>
      <c r="W347" s="93"/>
    </row>
    <row r="348" spans="2:23">
      <c r="B348" t="s">
        <v>3623</v>
      </c>
      <c r="C348" t="s">
        <v>3624</v>
      </c>
      <c r="D348" t="s">
        <v>3032</v>
      </c>
      <c r="E348" t="s">
        <v>106</v>
      </c>
      <c r="F348" s="87">
        <v>45176</v>
      </c>
      <c r="G348" s="77">
        <v>14880234.000000002</v>
      </c>
      <c r="H348" s="77">
        <v>-4.3270000000000001E-3</v>
      </c>
      <c r="I348" s="77">
        <v>-0.64382000000000017</v>
      </c>
      <c r="J348" s="100">
        <f t="shared" si="5"/>
        <v>3.0986674180871866E-6</v>
      </c>
      <c r="K348" s="100">
        <f>I348/'סכום נכסי הקרן'!$C$42</f>
        <v>-4.0374190213766223E-8</v>
      </c>
    </row>
    <row r="349" spans="2:23">
      <c r="B349" t="s">
        <v>3623</v>
      </c>
      <c r="C349" t="s">
        <v>3503</v>
      </c>
      <c r="D349" t="s">
        <v>3032</v>
      </c>
      <c r="E349" t="s">
        <v>106</v>
      </c>
      <c r="F349" s="87">
        <v>45176</v>
      </c>
      <c r="G349" s="77">
        <v>20252283.300000004</v>
      </c>
      <c r="H349" s="77">
        <v>-4.3270000000000001E-3</v>
      </c>
      <c r="I349" s="77">
        <v>-0.87625000000000008</v>
      </c>
      <c r="J349" s="100">
        <f t="shared" si="5"/>
        <v>4.2173392021044654E-6</v>
      </c>
      <c r="K349" s="100">
        <f>I349/'סכום נכסי הקרן'!$C$42</f>
        <v>-5.4949961440795016E-8</v>
      </c>
      <c r="W349" s="93"/>
    </row>
    <row r="350" spans="2:23">
      <c r="B350" t="s">
        <v>3623</v>
      </c>
      <c r="C350" t="s">
        <v>3625</v>
      </c>
      <c r="D350" t="s">
        <v>3032</v>
      </c>
      <c r="E350" t="s">
        <v>106</v>
      </c>
      <c r="F350" s="87">
        <v>45176</v>
      </c>
      <c r="G350" s="77">
        <v>65952999.900000006</v>
      </c>
      <c r="H350" s="77">
        <v>-4.3270000000000001E-3</v>
      </c>
      <c r="I350" s="77">
        <v>-2.8535600000000003</v>
      </c>
      <c r="J350" s="100">
        <f t="shared" si="5"/>
        <v>1.3734014782946896E-5</v>
      </c>
      <c r="K350" s="100">
        <f>I350/'סכום נכסי הקרן'!$C$42</f>
        <v>-1.7894780253237664E-7</v>
      </c>
    </row>
    <row r="351" spans="2:23" s="94" customFormat="1">
      <c r="B351" s="79" t="s">
        <v>3626</v>
      </c>
      <c r="C351" s="79"/>
      <c r="D351" s="79"/>
      <c r="E351" s="79"/>
      <c r="F351" s="96"/>
      <c r="G351" s="81"/>
      <c r="H351" s="81"/>
      <c r="I351" s="81">
        <f>SUM(I352:I448)</f>
        <v>41457.306587510015</v>
      </c>
      <c r="J351" s="99">
        <f t="shared" si="5"/>
        <v>-0.1995315541057571</v>
      </c>
      <c r="K351" s="99">
        <f>I351/'סכום נכסי הקרן'!$C$42</f>
        <v>2.5998030224512322E-3</v>
      </c>
    </row>
    <row r="352" spans="2:23">
      <c r="B352" t="s">
        <v>3627</v>
      </c>
      <c r="C352" t="s">
        <v>3628</v>
      </c>
      <c r="D352" t="s">
        <v>3032</v>
      </c>
      <c r="E352" t="s">
        <v>110</v>
      </c>
      <c r="F352" s="87">
        <v>45078</v>
      </c>
      <c r="G352" s="77">
        <v>25528742.210451003</v>
      </c>
      <c r="H352" s="77">
        <v>1.853596</v>
      </c>
      <c r="I352" s="77">
        <v>473.19966433700006</v>
      </c>
      <c r="J352" s="100">
        <f t="shared" si="5"/>
        <v>-2.2774818771253689E-3</v>
      </c>
      <c r="K352" s="100">
        <f>I352/'סכום נכסי הקרן'!$C$42</f>
        <v>2.9674525887720738E-5</v>
      </c>
      <c r="W352" s="93"/>
    </row>
    <row r="353" spans="2:23">
      <c r="B353" t="s">
        <v>3627</v>
      </c>
      <c r="C353" t="s">
        <v>3629</v>
      </c>
      <c r="D353" t="s">
        <v>3032</v>
      </c>
      <c r="E353" t="s">
        <v>110</v>
      </c>
      <c r="F353" s="87">
        <v>45078</v>
      </c>
      <c r="G353" s="77">
        <v>8474576.7812650017</v>
      </c>
      <c r="H353" s="77">
        <v>1.853596</v>
      </c>
      <c r="I353" s="77">
        <v>157.08438993800004</v>
      </c>
      <c r="J353" s="100">
        <f t="shared" si="5"/>
        <v>-7.5603783820164534E-4</v>
      </c>
      <c r="K353" s="100">
        <f>I353/'סכום נכסי הקרן'!$C$42</f>
        <v>9.8508201655280005E-6</v>
      </c>
      <c r="W353" s="93"/>
    </row>
    <row r="354" spans="2:23">
      <c r="B354" t="s">
        <v>3630</v>
      </c>
      <c r="C354" t="s">
        <v>3631</v>
      </c>
      <c r="D354" t="s">
        <v>3032</v>
      </c>
      <c r="E354" t="s">
        <v>110</v>
      </c>
      <c r="F354" s="87">
        <v>45078</v>
      </c>
      <c r="G354" s="77">
        <v>6512434.2373600015</v>
      </c>
      <c r="H354" s="77">
        <v>1.853596</v>
      </c>
      <c r="I354" s="77">
        <v>120.714199906</v>
      </c>
      <c r="J354" s="100">
        <f t="shared" si="5"/>
        <v>-5.809902739106977E-4</v>
      </c>
      <c r="K354" s="100">
        <f>I354/'סכום נכסי הקרן'!$C$42</f>
        <v>7.5700321029285261E-6</v>
      </c>
      <c r="W354" s="93"/>
    </row>
    <row r="355" spans="2:23">
      <c r="B355" t="s">
        <v>3632</v>
      </c>
      <c r="C355" t="s">
        <v>3633</v>
      </c>
      <c r="D355" t="s">
        <v>3032</v>
      </c>
      <c r="E355" t="s">
        <v>110</v>
      </c>
      <c r="F355" s="87">
        <v>45078</v>
      </c>
      <c r="G355" s="77">
        <v>37325535.090000011</v>
      </c>
      <c r="H355" s="77">
        <v>1.8900710000000001</v>
      </c>
      <c r="I355" s="77">
        <v>705.47918000000016</v>
      </c>
      <c r="J355" s="100">
        <f t="shared" si="5"/>
        <v>-3.3954293889672041E-3</v>
      </c>
      <c r="K355" s="100">
        <f>I355/'סכום נכסי הקרן'!$C$42</f>
        <v>4.4240860186343727E-5</v>
      </c>
    </row>
    <row r="356" spans="2:23">
      <c r="B356" t="s">
        <v>3634</v>
      </c>
      <c r="C356" t="s">
        <v>3635</v>
      </c>
      <c r="D356" t="s">
        <v>3032</v>
      </c>
      <c r="E356" t="s">
        <v>110</v>
      </c>
      <c r="F356" s="87">
        <v>45099</v>
      </c>
      <c r="G356" s="77">
        <v>5628833.7495480012</v>
      </c>
      <c r="H356" s="77">
        <v>4.5984980000000002</v>
      </c>
      <c r="I356" s="77">
        <v>258.84178748800002</v>
      </c>
      <c r="J356" s="100">
        <f t="shared" si="5"/>
        <v>-1.2457901483776724E-3</v>
      </c>
      <c r="K356" s="100">
        <f>I356/'סכום נכסי הקרן'!$C$42</f>
        <v>1.6232064184572963E-5</v>
      </c>
      <c r="W356" s="93"/>
    </row>
    <row r="357" spans="2:23">
      <c r="B357" t="s">
        <v>3634</v>
      </c>
      <c r="C357" t="s">
        <v>3636</v>
      </c>
      <c r="D357" t="s">
        <v>3032</v>
      </c>
      <c r="E357" t="s">
        <v>110</v>
      </c>
      <c r="F357" s="87">
        <v>45099</v>
      </c>
      <c r="G357" s="77">
        <v>5135772.7893780004</v>
      </c>
      <c r="H357" s="77">
        <v>4.5984980000000002</v>
      </c>
      <c r="I357" s="77">
        <v>236.16839105200006</v>
      </c>
      <c r="J357" s="100">
        <f t="shared" si="5"/>
        <v>-1.1366644380959054E-3</v>
      </c>
      <c r="K357" s="100">
        <f>I357/'סכום נכסי הקרן'!$C$42</f>
        <v>1.4810207111945223E-5</v>
      </c>
      <c r="W357" s="93"/>
    </row>
    <row r="358" spans="2:23">
      <c r="B358" t="s">
        <v>3634</v>
      </c>
      <c r="C358" t="s">
        <v>3637</v>
      </c>
      <c r="D358" t="s">
        <v>3032</v>
      </c>
      <c r="E358" t="s">
        <v>110</v>
      </c>
      <c r="F358" s="87">
        <v>45099</v>
      </c>
      <c r="G358" s="77">
        <v>23921034.820000004</v>
      </c>
      <c r="H358" s="77">
        <v>4.5984980000000002</v>
      </c>
      <c r="I358" s="77">
        <v>1100.0082200000002</v>
      </c>
      <c r="J358" s="100">
        <f t="shared" si="5"/>
        <v>-5.2942742240720724E-3</v>
      </c>
      <c r="K358" s="100">
        <f>I358/'סכום נכסי הקרן'!$C$42</f>
        <v>6.8981922138154134E-5</v>
      </c>
    </row>
    <row r="359" spans="2:23">
      <c r="B359" t="s">
        <v>3634</v>
      </c>
      <c r="C359" t="s">
        <v>3638</v>
      </c>
      <c r="D359" t="s">
        <v>3032</v>
      </c>
      <c r="E359" t="s">
        <v>110</v>
      </c>
      <c r="F359" s="87">
        <v>45099</v>
      </c>
      <c r="G359" s="77">
        <v>16291978.735190002</v>
      </c>
      <c r="H359" s="77">
        <v>4.5984980000000002</v>
      </c>
      <c r="I359" s="77">
        <v>749.18625862400017</v>
      </c>
      <c r="J359" s="100">
        <f t="shared" si="5"/>
        <v>-3.6057889622516065E-3</v>
      </c>
      <c r="K359" s="100">
        <f>I359/'סכום נכסי הקרן'!$C$42</f>
        <v>4.6981747244921298E-5</v>
      </c>
      <c r="W359" s="93"/>
    </row>
    <row r="360" spans="2:23">
      <c r="B360" t="s">
        <v>3639</v>
      </c>
      <c r="C360" t="s">
        <v>3640</v>
      </c>
      <c r="D360" t="s">
        <v>3032</v>
      </c>
      <c r="E360" t="s">
        <v>110</v>
      </c>
      <c r="F360" s="87">
        <v>45099</v>
      </c>
      <c r="G360" s="77">
        <v>60596738.040000007</v>
      </c>
      <c r="H360" s="77">
        <v>4.5993570000000004</v>
      </c>
      <c r="I360" s="77">
        <v>2787.0600099999997</v>
      </c>
      <c r="J360" s="100">
        <f t="shared" si="5"/>
        <v>-1.3413954281073507E-2</v>
      </c>
      <c r="K360" s="100">
        <f>I360/'סכום נכסי הקרן'!$C$42</f>
        <v>1.7477756357510042E-4</v>
      </c>
    </row>
    <row r="361" spans="2:23">
      <c r="B361" t="s">
        <v>3641</v>
      </c>
      <c r="C361" t="s">
        <v>3642</v>
      </c>
      <c r="D361" t="s">
        <v>3032</v>
      </c>
      <c r="E361" t="s">
        <v>120</v>
      </c>
      <c r="F361" s="87">
        <v>45166</v>
      </c>
      <c r="G361" s="77">
        <v>1548589.4309160004</v>
      </c>
      <c r="H361" s="77">
        <v>-0.41484100000000002</v>
      </c>
      <c r="I361" s="77">
        <v>-6.4241815289999993</v>
      </c>
      <c r="J361" s="100">
        <f t="shared" si="5"/>
        <v>3.0919204112624365E-5</v>
      </c>
      <c r="K361" s="100">
        <f>I361/'סכום נכסי הקרן'!$C$42</f>
        <v>-4.0286279863876463E-7</v>
      </c>
      <c r="W361" s="93"/>
    </row>
    <row r="362" spans="2:23">
      <c r="B362" t="s">
        <v>3643</v>
      </c>
      <c r="C362" t="s">
        <v>3644</v>
      </c>
      <c r="D362" t="s">
        <v>3032</v>
      </c>
      <c r="E362" t="s">
        <v>120</v>
      </c>
      <c r="F362" s="87">
        <v>45166</v>
      </c>
      <c r="G362" s="77">
        <v>2013166.2601900003</v>
      </c>
      <c r="H362" s="77">
        <v>-0.57118999999999998</v>
      </c>
      <c r="I362" s="77">
        <v>-11.499001187000001</v>
      </c>
      <c r="J362" s="100">
        <f t="shared" si="5"/>
        <v>5.5344009690135098E-5</v>
      </c>
      <c r="K362" s="100">
        <f>I362/'סכום נכסי הקרן'!$C$42</f>
        <v>-7.2110661550163327E-7</v>
      </c>
      <c r="W362" s="93"/>
    </row>
    <row r="363" spans="2:23">
      <c r="B363" t="s">
        <v>3645</v>
      </c>
      <c r="C363" t="s">
        <v>3646</v>
      </c>
      <c r="D363" t="s">
        <v>3032</v>
      </c>
      <c r="E363" t="s">
        <v>120</v>
      </c>
      <c r="F363" s="87">
        <v>45168</v>
      </c>
      <c r="G363" s="77">
        <v>9979035.6134300008</v>
      </c>
      <c r="H363" s="77">
        <v>-1.1856409999999999</v>
      </c>
      <c r="I363" s="77">
        <v>-118.31558436900004</v>
      </c>
      <c r="J363" s="100">
        <f t="shared" si="5"/>
        <v>5.694458798051721E-4</v>
      </c>
      <c r="K363" s="100">
        <f>I363/'סכום נכסי הקרן'!$C$42</f>
        <v>-7.4196140358592652E-6</v>
      </c>
    </row>
    <row r="364" spans="2:23">
      <c r="B364" t="s">
        <v>3647</v>
      </c>
      <c r="C364" t="s">
        <v>3648</v>
      </c>
      <c r="D364" t="s">
        <v>3032</v>
      </c>
      <c r="E364" t="s">
        <v>120</v>
      </c>
      <c r="F364" s="87">
        <v>45168</v>
      </c>
      <c r="G364" s="77">
        <v>2013166.2601900003</v>
      </c>
      <c r="H364" s="77">
        <v>-1.8423069999999999</v>
      </c>
      <c r="I364" s="77">
        <v>-37.088709323000003</v>
      </c>
      <c r="J364" s="100">
        <f t="shared" si="5"/>
        <v>1.7850575495959516E-4</v>
      </c>
      <c r="K364" s="100">
        <f>I364/'סכום נכסי הקרן'!$C$42</f>
        <v>-2.3258466729674232E-6</v>
      </c>
      <c r="W364" s="93"/>
    </row>
    <row r="365" spans="2:23">
      <c r="B365" t="s">
        <v>3647</v>
      </c>
      <c r="C365" t="s">
        <v>3649</v>
      </c>
      <c r="D365" t="s">
        <v>3032</v>
      </c>
      <c r="E365" t="s">
        <v>120</v>
      </c>
      <c r="F365" s="87">
        <v>45168</v>
      </c>
      <c r="G365" s="77">
        <v>4923600.0000000009</v>
      </c>
      <c r="H365" s="77">
        <v>-1.8423069999999999</v>
      </c>
      <c r="I365" s="77">
        <v>-90.707840000000019</v>
      </c>
      <c r="J365" s="100">
        <f t="shared" si="5"/>
        <v>4.3657144601451587E-4</v>
      </c>
      <c r="K365" s="100">
        <f>I365/'סכום נכסי הקרן'!$C$42</f>
        <v>-5.6883221801743844E-6</v>
      </c>
    </row>
    <row r="366" spans="2:23">
      <c r="B366" t="s">
        <v>3650</v>
      </c>
      <c r="C366" t="s">
        <v>3651</v>
      </c>
      <c r="D366" t="s">
        <v>3032</v>
      </c>
      <c r="E366" t="s">
        <v>106</v>
      </c>
      <c r="F366" s="87">
        <v>45166</v>
      </c>
      <c r="G366" s="77">
        <v>7598118.3757890025</v>
      </c>
      <c r="H366" s="77">
        <v>0.83067599999999997</v>
      </c>
      <c r="I366" s="77">
        <v>63.115716265000003</v>
      </c>
      <c r="J366" s="100">
        <f t="shared" si="5"/>
        <v>-3.0377219340746008E-4</v>
      </c>
      <c r="K366" s="100">
        <f>I366/'סכום נכסי הקרן'!$C$42</f>
        <v>3.9580099002224351E-6</v>
      </c>
      <c r="W366" s="93"/>
    </row>
    <row r="367" spans="2:23">
      <c r="B367" t="s">
        <v>3652</v>
      </c>
      <c r="C367" t="s">
        <v>3653</v>
      </c>
      <c r="D367" t="s">
        <v>3032</v>
      </c>
      <c r="E367" t="s">
        <v>106</v>
      </c>
      <c r="F367" s="87">
        <v>45167</v>
      </c>
      <c r="G367" s="77">
        <v>5385143.9457720006</v>
      </c>
      <c r="H367" s="77">
        <v>1.111299</v>
      </c>
      <c r="I367" s="77">
        <v>59.845041037000009</v>
      </c>
      <c r="J367" s="100">
        <f t="shared" si="5"/>
        <v>-2.8803062780814899E-4</v>
      </c>
      <c r="K367" s="100">
        <f>I367/'סכום נכסי הקרן'!$C$42</f>
        <v>3.7529046475388825E-6</v>
      </c>
      <c r="W367" s="93"/>
    </row>
    <row r="368" spans="2:23">
      <c r="B368" t="s">
        <v>3654</v>
      </c>
      <c r="C368" t="s">
        <v>3655</v>
      </c>
      <c r="D368" t="s">
        <v>3032</v>
      </c>
      <c r="E368" t="s">
        <v>110</v>
      </c>
      <c r="F368" s="87">
        <v>45117</v>
      </c>
      <c r="G368" s="77">
        <v>1797030.7250810002</v>
      </c>
      <c r="H368" s="77">
        <v>-4.4195580000000003</v>
      </c>
      <c r="I368" s="77">
        <v>-79.420816940000023</v>
      </c>
      <c r="J368" s="100">
        <f t="shared" si="5"/>
        <v>3.822476744584587E-4</v>
      </c>
      <c r="K368" s="100">
        <f>I368/'סכום נכסי הקרן'!$C$42</f>
        <v>-4.9805087913830988E-6</v>
      </c>
      <c r="W368" s="93"/>
    </row>
    <row r="369" spans="2:23">
      <c r="B369" t="s">
        <v>3656</v>
      </c>
      <c r="C369" t="s">
        <v>3657</v>
      </c>
      <c r="D369" t="s">
        <v>3032</v>
      </c>
      <c r="E369" t="s">
        <v>113</v>
      </c>
      <c r="F369" s="87">
        <v>45167</v>
      </c>
      <c r="G369" s="77">
        <v>4427330.857148001</v>
      </c>
      <c r="H369" s="77">
        <v>-2.9015240000000002</v>
      </c>
      <c r="I369" s="77">
        <v>-128.46007731700001</v>
      </c>
      <c r="J369" s="100">
        <f t="shared" si="5"/>
        <v>6.1827072179669574E-4</v>
      </c>
      <c r="K369" s="100">
        <f>I369/'סכום נכסי הקרן'!$C$42</f>
        <v>-8.0557789389451597E-6</v>
      </c>
      <c r="W369" s="93"/>
    </row>
    <row r="370" spans="2:23">
      <c r="B370" t="s">
        <v>3658</v>
      </c>
      <c r="C370" t="s">
        <v>3659</v>
      </c>
      <c r="D370" t="s">
        <v>3032</v>
      </c>
      <c r="E370" t="s">
        <v>106</v>
      </c>
      <c r="F370" s="87">
        <v>45127</v>
      </c>
      <c r="G370" s="77">
        <v>4362332.016129001</v>
      </c>
      <c r="H370" s="77">
        <v>-8.0600310000000004</v>
      </c>
      <c r="I370" s="77">
        <v>-351.60530540300005</v>
      </c>
      <c r="J370" s="100">
        <f t="shared" si="5"/>
        <v>1.6922554500929928E-3</v>
      </c>
      <c r="K370" s="100">
        <f>I370/'סכום נכסי הקרן'!$C$42</f>
        <v>-2.2049298686760406E-5</v>
      </c>
      <c r="W370" s="93"/>
    </row>
    <row r="371" spans="2:23">
      <c r="B371" t="s">
        <v>3660</v>
      </c>
      <c r="C371" t="s">
        <v>3661</v>
      </c>
      <c r="D371" t="s">
        <v>3032</v>
      </c>
      <c r="E371" t="s">
        <v>106</v>
      </c>
      <c r="F371" s="87">
        <v>45127</v>
      </c>
      <c r="G371" s="77">
        <v>11351631.182044001</v>
      </c>
      <c r="H371" s="77">
        <v>-8.0337359999999993</v>
      </c>
      <c r="I371" s="77">
        <v>-911.96007419900013</v>
      </c>
      <c r="J371" s="100">
        <f t="shared" si="5"/>
        <v>4.3892096681010439E-3</v>
      </c>
      <c r="K371" s="100">
        <f>I371/'סכום נכסי הקרן'!$C$42</f>
        <v>-5.7189353395468892E-5</v>
      </c>
      <c r="W371" s="93"/>
    </row>
    <row r="372" spans="2:23">
      <c r="B372" t="s">
        <v>3662</v>
      </c>
      <c r="C372" t="s">
        <v>3663</v>
      </c>
      <c r="D372" t="s">
        <v>3032</v>
      </c>
      <c r="E372" t="s">
        <v>106</v>
      </c>
      <c r="F372" s="87">
        <v>45127</v>
      </c>
      <c r="G372" s="77">
        <v>9902007.1711810008</v>
      </c>
      <c r="H372" s="77">
        <v>-8.0273629999999994</v>
      </c>
      <c r="I372" s="77">
        <v>-794.87009441200007</v>
      </c>
      <c r="J372" s="100">
        <f t="shared" si="5"/>
        <v>3.82566255035002E-3</v>
      </c>
      <c r="K372" s="100">
        <f>I372/'סכום נכסי הקרן'!$C$42</f>
        <v>-4.9846597476040509E-5</v>
      </c>
      <c r="W372" s="93"/>
    </row>
    <row r="373" spans="2:23">
      <c r="B373" t="s">
        <v>3664</v>
      </c>
      <c r="C373" t="s">
        <v>3665</v>
      </c>
      <c r="D373" t="s">
        <v>3032</v>
      </c>
      <c r="E373" t="s">
        <v>106</v>
      </c>
      <c r="F373" s="87">
        <v>45168</v>
      </c>
      <c r="G373" s="77">
        <v>3243369.5287200008</v>
      </c>
      <c r="H373" s="77">
        <v>-2.4545110000000001</v>
      </c>
      <c r="I373" s="77">
        <v>-79.608868043000015</v>
      </c>
      <c r="J373" s="100">
        <f t="shared" si="5"/>
        <v>3.8315275324725287E-4</v>
      </c>
      <c r="K373" s="100">
        <f>I373/'סכום נכסי הקרן'!$C$42</f>
        <v>-4.992301545572826E-6</v>
      </c>
      <c r="W373" s="93"/>
    </row>
    <row r="374" spans="2:23">
      <c r="B374" t="s">
        <v>3666</v>
      </c>
      <c r="C374" t="s">
        <v>3667</v>
      </c>
      <c r="D374" t="s">
        <v>3032</v>
      </c>
      <c r="E374" t="s">
        <v>106</v>
      </c>
      <c r="F374" s="87">
        <v>45166</v>
      </c>
      <c r="G374" s="77">
        <v>6486739.0574400015</v>
      </c>
      <c r="H374" s="77">
        <v>-2.3915009999999999</v>
      </c>
      <c r="I374" s="77">
        <v>-155.13043123800006</v>
      </c>
      <c r="J374" s="100">
        <f t="shared" si="5"/>
        <v>7.4663355104067188E-4</v>
      </c>
      <c r="K374" s="100">
        <f>I374/'סכום נכסי הקרן'!$C$42</f>
        <v>-9.7282866930921593E-6</v>
      </c>
      <c r="W374" s="93"/>
    </row>
    <row r="375" spans="2:23">
      <c r="B375" t="s">
        <v>3668</v>
      </c>
      <c r="C375" t="s">
        <v>3669</v>
      </c>
      <c r="D375" t="s">
        <v>3032</v>
      </c>
      <c r="E375" t="s">
        <v>106</v>
      </c>
      <c r="F375" s="87">
        <v>45166</v>
      </c>
      <c r="G375" s="77">
        <v>1946021.7172320003</v>
      </c>
      <c r="H375" s="77">
        <v>-2.354304</v>
      </c>
      <c r="I375" s="77">
        <v>-45.815270563000006</v>
      </c>
      <c r="J375" s="100">
        <f t="shared" si="5"/>
        <v>2.2050617586346662E-4</v>
      </c>
      <c r="K375" s="100">
        <f>I375/'סכום נכסי הקרן'!$C$42</f>
        <v>-2.8730925544495762E-6</v>
      </c>
      <c r="W375" s="93"/>
    </row>
    <row r="376" spans="2:23">
      <c r="B376" t="s">
        <v>3670</v>
      </c>
      <c r="C376" t="s">
        <v>3671</v>
      </c>
      <c r="D376" t="s">
        <v>3032</v>
      </c>
      <c r="E376" t="s">
        <v>106</v>
      </c>
      <c r="F376" s="87">
        <v>45168</v>
      </c>
      <c r="G376" s="77">
        <v>2594695.6229760004</v>
      </c>
      <c r="H376" s="77">
        <v>-2.3507289999999998</v>
      </c>
      <c r="I376" s="77">
        <v>-60.994261973000008</v>
      </c>
      <c r="J376" s="100">
        <f t="shared" si="5"/>
        <v>2.9356175991116981E-4</v>
      </c>
      <c r="K376" s="100">
        <f>I376/'סכום נכסי הקרן'!$C$42</f>
        <v>-3.8249727172908413E-6</v>
      </c>
      <c r="W376" s="93"/>
    </row>
    <row r="377" spans="2:23">
      <c r="B377" t="s">
        <v>3672</v>
      </c>
      <c r="C377" t="s">
        <v>3673</v>
      </c>
      <c r="D377" t="s">
        <v>3032</v>
      </c>
      <c r="E377" t="s">
        <v>106</v>
      </c>
      <c r="F377" s="87">
        <v>45189</v>
      </c>
      <c r="G377" s="77">
        <v>2432527.1465399996</v>
      </c>
      <c r="H377" s="77">
        <v>-0.92649800000000004</v>
      </c>
      <c r="I377" s="77">
        <v>-22.537318092</v>
      </c>
      <c r="J377" s="100">
        <f t="shared" si="5"/>
        <v>1.0847077329493843E-4</v>
      </c>
      <c r="K377" s="100">
        <f>I377/'סכום נכסי הקרן'!$C$42</f>
        <v>-1.4133235493687097E-6</v>
      </c>
      <c r="W377" s="93"/>
    </row>
    <row r="378" spans="2:23">
      <c r="B378" t="s">
        <v>3674</v>
      </c>
      <c r="C378" t="s">
        <v>3675</v>
      </c>
      <c r="D378" t="s">
        <v>3032</v>
      </c>
      <c r="E378" t="s">
        <v>106</v>
      </c>
      <c r="F378" s="87">
        <v>45189</v>
      </c>
      <c r="G378" s="77">
        <v>2432527.1465399996</v>
      </c>
      <c r="H378" s="77">
        <v>-0.88827400000000001</v>
      </c>
      <c r="I378" s="77">
        <v>-21.607497641999995</v>
      </c>
      <c r="J378" s="100">
        <f t="shared" si="5"/>
        <v>1.0399560269898586E-4</v>
      </c>
      <c r="K378" s="100">
        <f>I378/'סכום נכסי הקרן'!$C$42</f>
        <v>-1.3550141652039587E-6</v>
      </c>
      <c r="W378" s="93"/>
    </row>
    <row r="379" spans="2:23">
      <c r="B379" t="s">
        <v>3676</v>
      </c>
      <c r="C379" t="s">
        <v>3677</v>
      </c>
      <c r="D379" t="s">
        <v>3032</v>
      </c>
      <c r="E379" t="s">
        <v>106</v>
      </c>
      <c r="F379" s="87">
        <v>45195</v>
      </c>
      <c r="G379" s="77">
        <v>2432527.1465399996</v>
      </c>
      <c r="H379" s="77">
        <v>-0.216803</v>
      </c>
      <c r="I379" s="77">
        <v>-5.2737949690000008</v>
      </c>
      <c r="J379" s="100">
        <f t="shared" si="5"/>
        <v>2.538246193052782E-5</v>
      </c>
      <c r="K379" s="100">
        <f>I379/'סכום נכסי הקרן'!$C$42</f>
        <v>-3.3072163217484595E-7</v>
      </c>
      <c r="W379" s="93"/>
    </row>
    <row r="380" spans="2:23">
      <c r="B380" t="s">
        <v>3678</v>
      </c>
      <c r="C380" t="s">
        <v>3679</v>
      </c>
      <c r="D380" t="s">
        <v>3032</v>
      </c>
      <c r="E380" t="s">
        <v>106</v>
      </c>
      <c r="F380" s="87">
        <v>45196</v>
      </c>
      <c r="G380" s="77">
        <v>2432527.1465399996</v>
      </c>
      <c r="H380" s="77">
        <v>7.5056999999999999E-2</v>
      </c>
      <c r="I380" s="77">
        <v>1.8257893290000002</v>
      </c>
      <c r="J380" s="100">
        <f t="shared" si="5"/>
        <v>-8.7874155914130754E-6</v>
      </c>
      <c r="K380" s="100">
        <f>I380/'סכום נכסי הקרן'!$C$42</f>
        <v>1.1449592379750643E-7</v>
      </c>
      <c r="W380" s="93"/>
    </row>
    <row r="381" spans="2:23">
      <c r="B381" t="s">
        <v>3680</v>
      </c>
      <c r="C381" t="s">
        <v>3681</v>
      </c>
      <c r="D381" t="s">
        <v>3032</v>
      </c>
      <c r="E381" t="s">
        <v>120</v>
      </c>
      <c r="F381" s="87">
        <v>45176</v>
      </c>
      <c r="G381" s="77">
        <v>3873624.2124720006</v>
      </c>
      <c r="H381" s="77">
        <v>-0.34638600000000003</v>
      </c>
      <c r="I381" s="77">
        <v>-13.417709026999999</v>
      </c>
      <c r="J381" s="100">
        <f t="shared" si="5"/>
        <v>6.4578636555775231E-5</v>
      </c>
      <c r="K381" s="100">
        <f>I381/'סכום נכסי הקרן'!$C$42</f>
        <v>-8.4142949347498669E-7</v>
      </c>
      <c r="W381" s="93"/>
    </row>
    <row r="382" spans="2:23">
      <c r="B382" t="s">
        <v>3682</v>
      </c>
      <c r="C382" t="s">
        <v>3683</v>
      </c>
      <c r="D382" t="s">
        <v>3032</v>
      </c>
      <c r="E382" t="s">
        <v>120</v>
      </c>
      <c r="F382" s="87">
        <v>45161</v>
      </c>
      <c r="G382" s="77">
        <v>22110943.117949009</v>
      </c>
      <c r="H382" s="77">
        <v>0.42846499999999998</v>
      </c>
      <c r="I382" s="77">
        <v>94.737675293000009</v>
      </c>
      <c r="J382" s="100">
        <f t="shared" si="5"/>
        <v>-4.5596680391373753E-4</v>
      </c>
      <c r="K382" s="100">
        <f>I382/'סכום נכסי הקרן'!$C$42</f>
        <v>5.9410346411879127E-6</v>
      </c>
      <c r="W382" s="93"/>
    </row>
    <row r="383" spans="2:23">
      <c r="B383" t="s">
        <v>3684</v>
      </c>
      <c r="C383" t="s">
        <v>3685</v>
      </c>
      <c r="D383" t="s">
        <v>3032</v>
      </c>
      <c r="E383" t="s">
        <v>120</v>
      </c>
      <c r="F383" s="87">
        <v>45180</v>
      </c>
      <c r="G383" s="77">
        <v>2034491.9614850003</v>
      </c>
      <c r="H383" s="77">
        <v>0.65029300000000001</v>
      </c>
      <c r="I383" s="77">
        <v>13.230162256000003</v>
      </c>
      <c r="J383" s="100">
        <f t="shared" si="5"/>
        <v>-6.3675985086940557E-5</v>
      </c>
      <c r="K383" s="100">
        <f>I383/'סכום נכסי הקרן'!$C$42</f>
        <v>8.2966836613142562E-7</v>
      </c>
      <c r="W383" s="93"/>
    </row>
    <row r="384" spans="2:23">
      <c r="B384" t="s">
        <v>3686</v>
      </c>
      <c r="C384" t="s">
        <v>3687</v>
      </c>
      <c r="D384" t="s">
        <v>3032</v>
      </c>
      <c r="E384" t="s">
        <v>120</v>
      </c>
      <c r="F384" s="87">
        <v>45127</v>
      </c>
      <c r="G384" s="77">
        <v>178609.07000000004</v>
      </c>
      <c r="H384" s="77">
        <v>6.4510610000000002</v>
      </c>
      <c r="I384" s="77">
        <v>11.522180000000002</v>
      </c>
      <c r="J384" s="100">
        <f t="shared" si="5"/>
        <v>-5.5455567940318435E-5</v>
      </c>
      <c r="K384" s="100">
        <f>I384/'סכום נכסי הקרן'!$C$42</f>
        <v>7.2256016743383694E-7</v>
      </c>
    </row>
    <row r="385" spans="2:23">
      <c r="B385" t="s">
        <v>3686</v>
      </c>
      <c r="C385" t="s">
        <v>3688</v>
      </c>
      <c r="D385" t="s">
        <v>3032</v>
      </c>
      <c r="E385" t="s">
        <v>120</v>
      </c>
      <c r="F385" s="87">
        <v>45127</v>
      </c>
      <c r="G385" s="77">
        <v>2416242.58</v>
      </c>
      <c r="H385" s="77">
        <v>6.45106</v>
      </c>
      <c r="I385" s="77">
        <v>155.87325000000004</v>
      </c>
      <c r="J385" s="100">
        <f t="shared" si="5"/>
        <v>-7.5020869361989149E-4</v>
      </c>
      <c r="K385" s="100">
        <f>I385/'סכום נכסי הקרן'!$C$42</f>
        <v>9.7748691322697906E-6</v>
      </c>
    </row>
    <row r="386" spans="2:23">
      <c r="B386" t="s">
        <v>3689</v>
      </c>
      <c r="C386" t="s">
        <v>3690</v>
      </c>
      <c r="D386" t="s">
        <v>3032</v>
      </c>
      <c r="E386" t="s">
        <v>120</v>
      </c>
      <c r="F386" s="87">
        <v>45127</v>
      </c>
      <c r="G386" s="77">
        <v>1879934.1600000004</v>
      </c>
      <c r="H386" s="77">
        <v>6.5191499999999998</v>
      </c>
      <c r="I386" s="77">
        <v>122.55573000000003</v>
      </c>
      <c r="J386" s="100">
        <f t="shared" si="5"/>
        <v>-5.8985344886907883E-4</v>
      </c>
      <c r="K386" s="100">
        <f>I386/'סכום נכסי הקרן'!$C$42</f>
        <v>7.6855151359183869E-6</v>
      </c>
    </row>
    <row r="387" spans="2:23">
      <c r="B387" t="s">
        <v>3689</v>
      </c>
      <c r="C387" t="s">
        <v>3691</v>
      </c>
      <c r="D387" t="s">
        <v>3032</v>
      </c>
      <c r="E387" t="s">
        <v>120</v>
      </c>
      <c r="F387" s="87">
        <v>45127</v>
      </c>
      <c r="G387" s="77">
        <v>13220352.750000002</v>
      </c>
      <c r="H387" s="77">
        <v>6.5191499999999998</v>
      </c>
      <c r="I387" s="77">
        <v>861.85461000000009</v>
      </c>
      <c r="J387" s="100">
        <f t="shared" si="5"/>
        <v>-4.1480550450983793E-3</v>
      </c>
      <c r="K387" s="100">
        <f>I387/'סכום נכסי הקרן'!$C$42</f>
        <v>5.4047221212064399E-5</v>
      </c>
    </row>
    <row r="388" spans="2:23">
      <c r="B388" t="s">
        <v>3689</v>
      </c>
      <c r="C388" t="s">
        <v>3692</v>
      </c>
      <c r="D388" t="s">
        <v>3032</v>
      </c>
      <c r="E388" t="s">
        <v>120</v>
      </c>
      <c r="F388" s="87">
        <v>45127</v>
      </c>
      <c r="G388" s="77">
        <v>10717878.862163002</v>
      </c>
      <c r="H388" s="77">
        <v>6.5191499999999998</v>
      </c>
      <c r="I388" s="77">
        <v>698.71458527600009</v>
      </c>
      <c r="J388" s="100">
        <f t="shared" si="5"/>
        <v>-3.3628717963670621E-3</v>
      </c>
      <c r="K388" s="100">
        <f>I388/'סכום נכסי הקרן'!$C$42</f>
        <v>4.381664995039918E-5</v>
      </c>
    </row>
    <row r="389" spans="2:23">
      <c r="B389" t="s">
        <v>3693</v>
      </c>
      <c r="C389" t="s">
        <v>3694</v>
      </c>
      <c r="D389" t="s">
        <v>3032</v>
      </c>
      <c r="E389" t="s">
        <v>106</v>
      </c>
      <c r="F389" s="87">
        <v>45127</v>
      </c>
      <c r="G389" s="77">
        <v>17809940.839292001</v>
      </c>
      <c r="H389" s="77">
        <v>2.6752400000000001</v>
      </c>
      <c r="I389" s="77">
        <v>476.45857826000008</v>
      </c>
      <c r="J389" s="100">
        <f t="shared" si="5"/>
        <v>-2.2931668362623182E-3</v>
      </c>
      <c r="K389" s="100">
        <f>I389/'סכום נכסי הקרן'!$C$42</f>
        <v>2.9878893584619704E-5</v>
      </c>
      <c r="W389" s="93"/>
    </row>
    <row r="390" spans="2:23">
      <c r="B390" t="s">
        <v>3693</v>
      </c>
      <c r="C390" t="s">
        <v>3695</v>
      </c>
      <c r="D390" t="s">
        <v>3032</v>
      </c>
      <c r="E390" t="s">
        <v>106</v>
      </c>
      <c r="F390" s="87">
        <v>45127</v>
      </c>
      <c r="G390" s="77">
        <v>705499.6100000001</v>
      </c>
      <c r="H390" s="77">
        <v>2.6752389999999999</v>
      </c>
      <c r="I390" s="77">
        <v>18.873800000000003</v>
      </c>
      <c r="J390" s="100">
        <f t="shared" si="5"/>
        <v>-9.0838478325454223E-5</v>
      </c>
      <c r="K390" s="100">
        <f>I390/'סכום נכסי הקרן'!$C$42</f>
        <v>1.1835829754536685E-6</v>
      </c>
    </row>
    <row r="391" spans="2:23">
      <c r="B391" t="s">
        <v>3696</v>
      </c>
      <c r="C391" t="s">
        <v>3697</v>
      </c>
      <c r="D391" t="s">
        <v>3032</v>
      </c>
      <c r="E391" t="s">
        <v>106</v>
      </c>
      <c r="F391" s="87">
        <v>45127</v>
      </c>
      <c r="G391" s="77">
        <v>7788106.9400000013</v>
      </c>
      <c r="H391" s="77">
        <v>2.6529829999999999</v>
      </c>
      <c r="I391" s="77">
        <v>206.61716000000004</v>
      </c>
      <c r="J391" s="100">
        <f t="shared" si="5"/>
        <v>-9.9443611834007495E-4</v>
      </c>
      <c r="K391" s="100">
        <f>I391/'סכום נכסי הקרן'!$C$42</f>
        <v>1.2957038487881969E-5</v>
      </c>
    </row>
    <row r="392" spans="2:23">
      <c r="B392" t="s">
        <v>3696</v>
      </c>
      <c r="C392" t="s">
        <v>3698</v>
      </c>
      <c r="D392" t="s">
        <v>3032</v>
      </c>
      <c r="E392" t="s">
        <v>106</v>
      </c>
      <c r="F392" s="87">
        <v>45127</v>
      </c>
      <c r="G392" s="77">
        <v>7394853.0212620012</v>
      </c>
      <c r="H392" s="77">
        <v>2.6529829999999999</v>
      </c>
      <c r="I392" s="77">
        <v>196.18420132600002</v>
      </c>
      <c r="J392" s="100">
        <f t="shared" si="5"/>
        <v>-9.4422290794373136E-4</v>
      </c>
      <c r="K392" s="100">
        <f>I392/'סכום נכסי הקרן'!$C$42</f>
        <v>1.230278379247574E-5</v>
      </c>
      <c r="W392" s="93"/>
    </row>
    <row r="393" spans="2:23">
      <c r="B393" t="s">
        <v>3699</v>
      </c>
      <c r="C393" t="s">
        <v>3700</v>
      </c>
      <c r="D393" t="s">
        <v>3032</v>
      </c>
      <c r="E393" t="s">
        <v>106</v>
      </c>
      <c r="F393" s="87">
        <v>45127</v>
      </c>
      <c r="G393" s="77">
        <v>5544192.4604990007</v>
      </c>
      <c r="H393" s="77">
        <v>2.6188570000000002</v>
      </c>
      <c r="I393" s="77">
        <v>145.19444857500005</v>
      </c>
      <c r="J393" s="100">
        <f t="shared" si="5"/>
        <v>-6.9881225666566446E-4</v>
      </c>
      <c r="K393" s="100">
        <f>I393/'סכום נכסי הקרן'!$C$42</f>
        <v>9.1051975470627636E-6</v>
      </c>
      <c r="W393" s="93"/>
    </row>
    <row r="394" spans="2:23">
      <c r="B394" t="s">
        <v>3701</v>
      </c>
      <c r="C394" t="s">
        <v>3702</v>
      </c>
      <c r="D394" t="s">
        <v>3032</v>
      </c>
      <c r="E394" t="s">
        <v>110</v>
      </c>
      <c r="F394" s="87">
        <v>45195</v>
      </c>
      <c r="G394" s="77">
        <v>5165639.3513930012</v>
      </c>
      <c r="H394" s="77">
        <v>0.410551</v>
      </c>
      <c r="I394" s="77">
        <v>21.207579991000006</v>
      </c>
      <c r="J394" s="100">
        <f t="shared" si="5"/>
        <v>-1.0207082279921322E-4</v>
      </c>
      <c r="K394" s="100">
        <f>I394/'סכום נכסי הקרן'!$C$42</f>
        <v>1.3299351814642238E-6</v>
      </c>
      <c r="W394" s="93"/>
    </row>
    <row r="395" spans="2:23">
      <c r="B395" t="s">
        <v>3703</v>
      </c>
      <c r="C395" t="s">
        <v>3704</v>
      </c>
      <c r="D395" t="s">
        <v>3032</v>
      </c>
      <c r="E395" t="s">
        <v>110</v>
      </c>
      <c r="F395" s="87">
        <v>45195</v>
      </c>
      <c r="G395" s="77">
        <v>5166849.9535370003</v>
      </c>
      <c r="H395" s="77">
        <v>0.43388500000000002</v>
      </c>
      <c r="I395" s="77">
        <v>22.418182134999999</v>
      </c>
      <c r="J395" s="100">
        <f t="shared" si="5"/>
        <v>-1.0789737901038911E-4</v>
      </c>
      <c r="K395" s="100">
        <f>I395/'סכום נכסי הקרן'!$C$42</f>
        <v>1.4058524894618768E-6</v>
      </c>
      <c r="W395" s="93"/>
    </row>
    <row r="396" spans="2:23">
      <c r="B396" t="s">
        <v>3705</v>
      </c>
      <c r="C396" t="s">
        <v>3706</v>
      </c>
      <c r="D396" t="s">
        <v>3032</v>
      </c>
      <c r="E396" t="s">
        <v>110</v>
      </c>
      <c r="F396" s="87">
        <v>45181</v>
      </c>
      <c r="G396" s="77">
        <v>14399930.920766002</v>
      </c>
      <c r="H396" s="77">
        <v>1.755172</v>
      </c>
      <c r="I396" s="77">
        <v>252.74354988100004</v>
      </c>
      <c r="J396" s="100">
        <f t="shared" ref="J396:J461" si="6">I396/$I$11</f>
        <v>-1.216439693001069E-3</v>
      </c>
      <c r="K396" s="100">
        <f>I396/'סכום נכסי הקרן'!$C$42</f>
        <v>1.5849641449781001E-5</v>
      </c>
      <c r="W396" s="93"/>
    </row>
    <row r="397" spans="2:23">
      <c r="B397" t="s">
        <v>3707</v>
      </c>
      <c r="C397" t="s">
        <v>3708</v>
      </c>
      <c r="D397" t="s">
        <v>3032</v>
      </c>
      <c r="E397" t="s">
        <v>110</v>
      </c>
      <c r="F397" s="87">
        <v>45181</v>
      </c>
      <c r="G397" s="77">
        <v>16235255.210000003</v>
      </c>
      <c r="H397" s="77">
        <v>1.773339</v>
      </c>
      <c r="I397" s="77">
        <v>287.90617000000003</v>
      </c>
      <c r="J397" s="100">
        <f t="shared" si="6"/>
        <v>-1.3856752950285336E-3</v>
      </c>
      <c r="K397" s="100">
        <f>I397/'סכום נכסי הקרן'!$C$42</f>
        <v>1.8054702356709813E-5</v>
      </c>
    </row>
    <row r="398" spans="2:23">
      <c r="B398" t="s">
        <v>3707</v>
      </c>
      <c r="C398" t="s">
        <v>3709</v>
      </c>
      <c r="D398" t="s">
        <v>3032</v>
      </c>
      <c r="E398" t="s">
        <v>110</v>
      </c>
      <c r="F398" s="87">
        <v>45181</v>
      </c>
      <c r="G398" s="77">
        <v>5237306.9983580001</v>
      </c>
      <c r="H398" s="77">
        <v>1.773339</v>
      </c>
      <c r="I398" s="77">
        <v>92.87522695600002</v>
      </c>
      <c r="J398" s="100">
        <f t="shared" si="6"/>
        <v>-4.4700295069430892E-4</v>
      </c>
      <c r="K398" s="100">
        <f>I398/'סכום נכסי הקרן'!$C$42</f>
        <v>5.8242398174462618E-6</v>
      </c>
      <c r="W398" s="93"/>
    </row>
    <row r="399" spans="2:23">
      <c r="B399" t="s">
        <v>3710</v>
      </c>
      <c r="C399" t="s">
        <v>3711</v>
      </c>
      <c r="D399" t="s">
        <v>3032</v>
      </c>
      <c r="E399" t="s">
        <v>110</v>
      </c>
      <c r="F399" s="87">
        <v>45176</v>
      </c>
      <c r="G399" s="77">
        <v>57875413.440000013</v>
      </c>
      <c r="H399" s="77">
        <v>1.7128129999999999</v>
      </c>
      <c r="I399" s="77">
        <v>991.2978700000001</v>
      </c>
      <c r="J399" s="100">
        <f t="shared" si="6"/>
        <v>-4.7710577667488228E-3</v>
      </c>
      <c r="K399" s="100">
        <f>I399/'סכום נכסי הקרן'!$C$42</f>
        <v>6.2164655900533223E-5</v>
      </c>
    </row>
    <row r="400" spans="2:23">
      <c r="B400" t="s">
        <v>3712</v>
      </c>
      <c r="C400" t="s">
        <v>3713</v>
      </c>
      <c r="D400" t="s">
        <v>3032</v>
      </c>
      <c r="E400" t="s">
        <v>110</v>
      </c>
      <c r="F400" s="87">
        <v>45176</v>
      </c>
      <c r="G400" s="77">
        <v>23568971.034541</v>
      </c>
      <c r="H400" s="77">
        <v>1.713722</v>
      </c>
      <c r="I400" s="77">
        <v>403.90668220000003</v>
      </c>
      <c r="J400" s="100">
        <f t="shared" si="6"/>
        <v>-1.9439788699960169E-3</v>
      </c>
      <c r="K400" s="100">
        <f>I400/'סכום נכסי הקרן'!$C$42</f>
        <v>2.5329137360992238E-5</v>
      </c>
      <c r="W400" s="93"/>
    </row>
    <row r="401" spans="2:23">
      <c r="B401" t="s">
        <v>3714</v>
      </c>
      <c r="C401" t="s">
        <v>3715</v>
      </c>
      <c r="D401" t="s">
        <v>3032</v>
      </c>
      <c r="E401" t="s">
        <v>110</v>
      </c>
      <c r="F401" s="87">
        <v>45181</v>
      </c>
      <c r="G401" s="77">
        <v>17039735.989322003</v>
      </c>
      <c r="H401" s="77">
        <v>1.782421</v>
      </c>
      <c r="I401" s="77">
        <v>303.71975801500008</v>
      </c>
      <c r="J401" s="100">
        <f t="shared" si="6"/>
        <v>-1.4617851548420445E-3</v>
      </c>
      <c r="K401" s="100">
        <f>I401/'סכום נכסי הקרן'!$C$42</f>
        <v>1.9046378307254602E-5</v>
      </c>
      <c r="W401" s="93"/>
    </row>
    <row r="402" spans="2:23">
      <c r="B402" t="s">
        <v>3714</v>
      </c>
      <c r="C402" t="s">
        <v>3716</v>
      </c>
      <c r="D402" t="s">
        <v>3032</v>
      </c>
      <c r="E402" t="s">
        <v>110</v>
      </c>
      <c r="F402" s="87">
        <v>45181</v>
      </c>
      <c r="G402" s="77">
        <v>359994.77895200008</v>
      </c>
      <c r="H402" s="77">
        <v>1.7824199999999999</v>
      </c>
      <c r="I402" s="77">
        <v>6.4166206270000012</v>
      </c>
      <c r="J402" s="100">
        <f t="shared" si="6"/>
        <v>-3.088281394040426E-5</v>
      </c>
      <c r="K402" s="100">
        <f>I402/'סכום נכסי הקרן'!$C$42</f>
        <v>4.0238865167915549E-7</v>
      </c>
      <c r="W402" s="93"/>
    </row>
    <row r="403" spans="2:23">
      <c r="B403" t="s">
        <v>3717</v>
      </c>
      <c r="C403" t="s">
        <v>3718</v>
      </c>
      <c r="D403" t="s">
        <v>3032</v>
      </c>
      <c r="E403" t="s">
        <v>110</v>
      </c>
      <c r="F403" s="87">
        <v>45176</v>
      </c>
      <c r="G403" s="77">
        <v>7450481.6573770009</v>
      </c>
      <c r="H403" s="77">
        <v>1.7318929999999999</v>
      </c>
      <c r="I403" s="77">
        <v>129.03437373800003</v>
      </c>
      <c r="J403" s="100">
        <f t="shared" si="6"/>
        <v>-6.2103477635864915E-4</v>
      </c>
      <c r="K403" s="100">
        <f>I403/'סכום נכסי הקרן'!$C$42</f>
        <v>8.0917932798176714E-6</v>
      </c>
      <c r="W403" s="93"/>
    </row>
    <row r="404" spans="2:23">
      <c r="B404" t="s">
        <v>3717</v>
      </c>
      <c r="C404" t="s">
        <v>3719</v>
      </c>
      <c r="D404" t="s">
        <v>3032</v>
      </c>
      <c r="E404" t="s">
        <v>110</v>
      </c>
      <c r="F404" s="87">
        <v>45176</v>
      </c>
      <c r="G404" s="77">
        <v>29321819.020000003</v>
      </c>
      <c r="H404" s="77">
        <v>1.7318929999999999</v>
      </c>
      <c r="I404" s="77">
        <v>507.82255000000004</v>
      </c>
      <c r="J404" s="100">
        <f t="shared" si="6"/>
        <v>-2.4441197692754977E-3</v>
      </c>
      <c r="K404" s="100">
        <f>I404/'סכום נכסי הקרן'!$C$42</f>
        <v>3.1845739847379396E-5</v>
      </c>
    </row>
    <row r="405" spans="2:23">
      <c r="B405" t="s">
        <v>3720</v>
      </c>
      <c r="C405" t="s">
        <v>3721</v>
      </c>
      <c r="D405" t="s">
        <v>3032</v>
      </c>
      <c r="E405" t="s">
        <v>110</v>
      </c>
      <c r="F405" s="87">
        <v>45176</v>
      </c>
      <c r="G405" s="77">
        <v>7345732.3315310013</v>
      </c>
      <c r="H405" s="77">
        <v>1.7318929999999999</v>
      </c>
      <c r="I405" s="77">
        <v>127.22022774200002</v>
      </c>
      <c r="J405" s="100">
        <f t="shared" si="6"/>
        <v>-6.1230339943736905E-4</v>
      </c>
      <c r="K405" s="100">
        <f>I405/'סכום נכסי הקרן'!$C$42</f>
        <v>7.9780275137370168E-6</v>
      </c>
      <c r="W405" s="93"/>
    </row>
    <row r="406" spans="2:23">
      <c r="B406" t="s">
        <v>3722</v>
      </c>
      <c r="C406" t="s">
        <v>3723</v>
      </c>
      <c r="D406" t="s">
        <v>3032</v>
      </c>
      <c r="E406" t="s">
        <v>110</v>
      </c>
      <c r="F406" s="87">
        <v>45175</v>
      </c>
      <c r="G406" s="77">
        <v>6471175.9765799996</v>
      </c>
      <c r="H406" s="77">
        <v>1.9286909999999999</v>
      </c>
      <c r="I406" s="77">
        <v>124.80898823100001</v>
      </c>
      <c r="J406" s="100">
        <f t="shared" si="6"/>
        <v>-6.0069824689482586E-4</v>
      </c>
      <c r="K406" s="100">
        <f>I406/'סכום נכסי הקרן'!$C$42</f>
        <v>7.8268177925912573E-6</v>
      </c>
      <c r="W406" s="93"/>
    </row>
    <row r="407" spans="2:23">
      <c r="B407" t="s">
        <v>3724</v>
      </c>
      <c r="C407" t="s">
        <v>3725</v>
      </c>
      <c r="D407" t="s">
        <v>3032</v>
      </c>
      <c r="E407" t="s">
        <v>110</v>
      </c>
      <c r="F407" s="87">
        <v>45183</v>
      </c>
      <c r="G407" s="77">
        <v>12510597.150000002</v>
      </c>
      <c r="H407" s="77">
        <v>1.849523</v>
      </c>
      <c r="I407" s="77">
        <v>231.38631000000004</v>
      </c>
      <c r="J407" s="100">
        <f t="shared" si="6"/>
        <v>-1.1136485660408518E-3</v>
      </c>
      <c r="K407" s="100">
        <f>I407/'סכום נכסי הקרן'!$C$42</f>
        <v>1.4510321041287125E-5</v>
      </c>
    </row>
    <row r="408" spans="2:23">
      <c r="B408" t="s">
        <v>3724</v>
      </c>
      <c r="C408" t="s">
        <v>3726</v>
      </c>
      <c r="D408" t="s">
        <v>3032</v>
      </c>
      <c r="E408" t="s">
        <v>110</v>
      </c>
      <c r="F408" s="87">
        <v>45183</v>
      </c>
      <c r="G408" s="77">
        <v>37407599.007308006</v>
      </c>
      <c r="H408" s="77">
        <v>1.849523</v>
      </c>
      <c r="I408" s="77">
        <v>691.86197653500005</v>
      </c>
      <c r="J408" s="100">
        <f t="shared" si="6"/>
        <v>-3.3298905975309959E-3</v>
      </c>
      <c r="K408" s="100">
        <f>I408/'סכום נכסי הקרן'!$C$42</f>
        <v>4.3386920322910675E-5</v>
      </c>
      <c r="W408" s="93"/>
    </row>
    <row r="409" spans="2:23">
      <c r="B409" t="s">
        <v>3724</v>
      </c>
      <c r="C409" t="s">
        <v>3727</v>
      </c>
      <c r="D409" t="s">
        <v>3032</v>
      </c>
      <c r="E409" t="s">
        <v>110</v>
      </c>
      <c r="F409" s="87">
        <v>45183</v>
      </c>
      <c r="G409" s="77">
        <v>7092086.5982370023</v>
      </c>
      <c r="H409" s="77">
        <v>1.849523</v>
      </c>
      <c r="I409" s="77">
        <v>131.16974014500002</v>
      </c>
      <c r="J409" s="100">
        <f t="shared" si="6"/>
        <v>-6.3131216803807627E-4</v>
      </c>
      <c r="K409" s="100">
        <f>I409/'סכום נכסי הקרן'!$C$42</f>
        <v>8.2257028966240822E-6</v>
      </c>
      <c r="W409" s="93"/>
    </row>
    <row r="410" spans="2:23">
      <c r="B410" t="s">
        <v>3728</v>
      </c>
      <c r="C410" t="s">
        <v>3729</v>
      </c>
      <c r="D410" t="s">
        <v>3032</v>
      </c>
      <c r="E410" t="s">
        <v>110</v>
      </c>
      <c r="F410" s="87">
        <v>45183</v>
      </c>
      <c r="G410" s="77">
        <v>4611327.6756390007</v>
      </c>
      <c r="H410" s="77">
        <v>1.849523</v>
      </c>
      <c r="I410" s="77">
        <v>85.287544919000027</v>
      </c>
      <c r="J410" s="100">
        <f t="shared" si="6"/>
        <v>-4.1048388774681227E-4</v>
      </c>
      <c r="K410" s="100">
        <f>I410/'סכום נכסי הקרן'!$C$42</f>
        <v>5.348413471816404E-6</v>
      </c>
      <c r="W410" s="93"/>
    </row>
    <row r="411" spans="2:23">
      <c r="B411" t="s">
        <v>3730</v>
      </c>
      <c r="C411" t="s">
        <v>3731</v>
      </c>
      <c r="D411" t="s">
        <v>3032</v>
      </c>
      <c r="E411" t="s">
        <v>110</v>
      </c>
      <c r="F411" s="87">
        <v>45183</v>
      </c>
      <c r="G411" s="77">
        <v>32321418.355823006</v>
      </c>
      <c r="H411" s="77">
        <v>1.854052</v>
      </c>
      <c r="I411" s="77">
        <v>599.2558611820001</v>
      </c>
      <c r="J411" s="100">
        <f t="shared" si="6"/>
        <v>-2.8841828649971129E-3</v>
      </c>
      <c r="K411" s="100">
        <f>I411/'סכום נכסי הקרן'!$C$42</f>
        <v>3.7579556593576391E-5</v>
      </c>
      <c r="W411" s="93"/>
    </row>
    <row r="412" spans="2:23">
      <c r="B412" t="s">
        <v>3732</v>
      </c>
      <c r="C412" t="s">
        <v>3733</v>
      </c>
      <c r="D412" t="s">
        <v>3032</v>
      </c>
      <c r="E412" t="s">
        <v>110</v>
      </c>
      <c r="F412" s="87">
        <v>45161</v>
      </c>
      <c r="G412" s="77">
        <v>6609282.4089359995</v>
      </c>
      <c r="H412" s="77">
        <v>2.7316560000000001</v>
      </c>
      <c r="I412" s="77">
        <v>180.54286054300002</v>
      </c>
      <c r="J412" s="100">
        <f t="shared" si="6"/>
        <v>-8.6894206382661721E-4</v>
      </c>
      <c r="K412" s="100">
        <f>I412/'סכום נכסי הקרן'!$C$42</f>
        <v>1.132190952952774E-5</v>
      </c>
      <c r="W412" s="93"/>
    </row>
    <row r="413" spans="2:23">
      <c r="B413" t="s">
        <v>3734</v>
      </c>
      <c r="C413" t="s">
        <v>3735</v>
      </c>
      <c r="D413" t="s">
        <v>3032</v>
      </c>
      <c r="E413" t="s">
        <v>110</v>
      </c>
      <c r="F413" s="87">
        <v>45169</v>
      </c>
      <c r="G413" s="77">
        <v>29308330.010000005</v>
      </c>
      <c r="H413" s="77">
        <v>3.3702160000000001</v>
      </c>
      <c r="I413" s="77">
        <v>987.75407000000018</v>
      </c>
      <c r="J413" s="100">
        <f t="shared" si="6"/>
        <v>-4.7540016678450656E-3</v>
      </c>
      <c r="K413" s="100">
        <f>I413/'סכום נכסי הקרן'!$C$42</f>
        <v>6.1942422892426072E-5</v>
      </c>
    </row>
    <row r="414" spans="2:23">
      <c r="B414" t="s">
        <v>3736</v>
      </c>
      <c r="C414" t="s">
        <v>3737</v>
      </c>
      <c r="D414" t="s">
        <v>3032</v>
      </c>
      <c r="E414" t="s">
        <v>110</v>
      </c>
      <c r="F414" s="87">
        <v>45169</v>
      </c>
      <c r="G414" s="77">
        <v>71868.340000000011</v>
      </c>
      <c r="H414" s="77">
        <v>3.3702179999999999</v>
      </c>
      <c r="I414" s="77">
        <v>2.4221200000000005</v>
      </c>
      <c r="J414" s="100">
        <f t="shared" si="6"/>
        <v>-1.1657519689815997E-5</v>
      </c>
      <c r="K414" s="100">
        <f>I414/'סכום נכסי הקרן'!$C$42</f>
        <v>1.5189204063335629E-7</v>
      </c>
    </row>
    <row r="415" spans="2:23">
      <c r="B415" t="s">
        <v>3738</v>
      </c>
      <c r="C415" t="s">
        <v>3739</v>
      </c>
      <c r="D415" t="s">
        <v>3032</v>
      </c>
      <c r="E415" t="s">
        <v>110</v>
      </c>
      <c r="F415" s="87">
        <v>45148</v>
      </c>
      <c r="G415" s="77">
        <v>68558388.000000015</v>
      </c>
      <c r="H415" s="77">
        <v>4.5970760000000004</v>
      </c>
      <c r="I415" s="77">
        <v>3151.6814100000006</v>
      </c>
      <c r="J415" s="100">
        <f t="shared" si="6"/>
        <v>-1.5168855421325966E-2</v>
      </c>
      <c r="K415" s="100">
        <f>I415/'סכום נכסי הקרן'!$C$42</f>
        <v>1.9764310636595777E-4</v>
      </c>
    </row>
    <row r="416" spans="2:23">
      <c r="B416" t="s">
        <v>3740</v>
      </c>
      <c r="C416" t="s">
        <v>3741</v>
      </c>
      <c r="D416" t="s">
        <v>3032</v>
      </c>
      <c r="E416" t="s">
        <v>110</v>
      </c>
      <c r="F416" s="87">
        <v>45148</v>
      </c>
      <c r="G416" s="77">
        <v>3782072.3393350006</v>
      </c>
      <c r="H416" s="77">
        <v>4.620209</v>
      </c>
      <c r="I416" s="77">
        <v>174.73964881000003</v>
      </c>
      <c r="J416" s="100">
        <f t="shared" si="6"/>
        <v>-8.4101155045749492E-4</v>
      </c>
      <c r="K416" s="100">
        <f>I416/'סכום נכסי הקרן'!$C$42</f>
        <v>1.0957987976362412E-5</v>
      </c>
      <c r="W416" s="93"/>
    </row>
    <row r="417" spans="2:23">
      <c r="B417" t="s">
        <v>3740</v>
      </c>
      <c r="C417" t="s">
        <v>3742</v>
      </c>
      <c r="D417" t="s">
        <v>3032</v>
      </c>
      <c r="E417" t="s">
        <v>110</v>
      </c>
      <c r="F417" s="87">
        <v>45148</v>
      </c>
      <c r="G417" s="77">
        <v>24001255.489999998</v>
      </c>
      <c r="H417" s="77">
        <v>4.620209</v>
      </c>
      <c r="I417" s="77">
        <v>1108.9081800000001</v>
      </c>
      <c r="J417" s="100">
        <f t="shared" si="6"/>
        <v>-5.3371092029082055E-3</v>
      </c>
      <c r="K417" s="100">
        <f>I417/'סכום נכסי הקרן'!$C$42</f>
        <v>6.9540041919979669E-5</v>
      </c>
    </row>
    <row r="418" spans="2:23">
      <c r="B418" t="s">
        <v>3743</v>
      </c>
      <c r="C418" t="s">
        <v>3744</v>
      </c>
      <c r="D418" t="s">
        <v>3032</v>
      </c>
      <c r="E418" t="s">
        <v>110</v>
      </c>
      <c r="F418" s="87">
        <v>45148</v>
      </c>
      <c r="G418" s="77">
        <v>5399333.9894040003</v>
      </c>
      <c r="H418" s="77">
        <v>4.7476659999999997</v>
      </c>
      <c r="I418" s="77">
        <v>256.34235018700002</v>
      </c>
      <c r="J418" s="100">
        <f t="shared" si="6"/>
        <v>-1.2337605051106716E-3</v>
      </c>
      <c r="K418" s="100">
        <f>I418/'סכום נכסי הקרן'!$C$42</f>
        <v>1.607532354741047E-5</v>
      </c>
      <c r="W418" s="93"/>
    </row>
    <row r="419" spans="2:23">
      <c r="B419" t="s">
        <v>3743</v>
      </c>
      <c r="C419" t="s">
        <v>3343</v>
      </c>
      <c r="D419" t="s">
        <v>3032</v>
      </c>
      <c r="E419" t="s">
        <v>110</v>
      </c>
      <c r="F419" s="87">
        <v>45148</v>
      </c>
      <c r="G419" s="77">
        <v>3028495.1033390001</v>
      </c>
      <c r="H419" s="77">
        <v>4.7476659999999997</v>
      </c>
      <c r="I419" s="77">
        <v>143.78283578000003</v>
      </c>
      <c r="J419" s="100">
        <f t="shared" si="6"/>
        <v>-6.9201824813094729E-4</v>
      </c>
      <c r="K419" s="100">
        <f>I419/'סכום נכסי הקרן'!$C$42</f>
        <v>9.0166747868292878E-6</v>
      </c>
      <c r="W419" s="93"/>
    </row>
    <row r="420" spans="2:23">
      <c r="B420" t="s">
        <v>3745</v>
      </c>
      <c r="C420" t="s">
        <v>3746</v>
      </c>
      <c r="D420" t="s">
        <v>3032</v>
      </c>
      <c r="E420" t="s">
        <v>110</v>
      </c>
      <c r="F420" s="87">
        <v>45148</v>
      </c>
      <c r="G420" s="77">
        <v>35860307.000000007</v>
      </c>
      <c r="H420" s="77">
        <v>4.8364279999999997</v>
      </c>
      <c r="I420" s="77">
        <v>1734.3578400000004</v>
      </c>
      <c r="J420" s="100">
        <f t="shared" si="6"/>
        <v>-8.3473612657451925E-3</v>
      </c>
      <c r="K420" s="100">
        <f>I420/'סכום נכסי הקרן'!$C$42</f>
        <v>1.0876222132101631E-4</v>
      </c>
    </row>
    <row r="421" spans="2:23">
      <c r="B421" t="s">
        <v>3747</v>
      </c>
      <c r="C421" t="s">
        <v>3748</v>
      </c>
      <c r="D421" t="s">
        <v>3032</v>
      </c>
      <c r="E421" t="s">
        <v>110</v>
      </c>
      <c r="F421" s="87">
        <v>45133</v>
      </c>
      <c r="G421" s="77">
        <v>55876317.900000006</v>
      </c>
      <c r="H421" s="77">
        <v>5.0682470000000004</v>
      </c>
      <c r="I421" s="77">
        <v>2831.9500400000006</v>
      </c>
      <c r="J421" s="100">
        <f t="shared" si="6"/>
        <v>-1.3630007329065118E-2</v>
      </c>
      <c r="K421" s="100">
        <f>I421/'סכום נכסי הקרן'!$C$42</f>
        <v>1.775926339517922E-4</v>
      </c>
    </row>
    <row r="422" spans="2:23">
      <c r="B422" t="s">
        <v>3749</v>
      </c>
      <c r="C422" t="s">
        <v>3750</v>
      </c>
      <c r="D422" t="s">
        <v>3032</v>
      </c>
      <c r="E422" t="s">
        <v>110</v>
      </c>
      <c r="F422" s="87">
        <v>45133</v>
      </c>
      <c r="G422" s="77">
        <v>8114181.9349990012</v>
      </c>
      <c r="H422" s="77">
        <v>4.992102</v>
      </c>
      <c r="I422" s="77">
        <v>405.06822114700009</v>
      </c>
      <c r="J422" s="100">
        <f t="shared" si="6"/>
        <v>-1.9495692879543101E-3</v>
      </c>
      <c r="K422" s="100">
        <f>I422/'סכום נכסי הקרן'!$C$42</f>
        <v>2.5401977897767855E-5</v>
      </c>
      <c r="W422" s="93"/>
    </row>
    <row r="423" spans="2:23">
      <c r="B423" t="s">
        <v>3751</v>
      </c>
      <c r="C423" t="s">
        <v>3752</v>
      </c>
      <c r="D423" t="s">
        <v>3032</v>
      </c>
      <c r="E423" t="s">
        <v>110</v>
      </c>
      <c r="F423" s="87">
        <v>45133</v>
      </c>
      <c r="G423" s="77">
        <v>17907737.310000002</v>
      </c>
      <c r="H423" s="77">
        <v>5.0346070000000003</v>
      </c>
      <c r="I423" s="77">
        <v>901.58421000000021</v>
      </c>
      <c r="J423" s="100">
        <f t="shared" si="6"/>
        <v>-4.3392712500215525E-3</v>
      </c>
      <c r="K423" s="100">
        <f>I423/'סכום נכסי הקרן'!$C$42</f>
        <v>5.6538679115697169E-5</v>
      </c>
    </row>
    <row r="424" spans="2:23">
      <c r="B424" t="s">
        <v>3751</v>
      </c>
      <c r="C424" t="s">
        <v>3753</v>
      </c>
      <c r="D424" t="s">
        <v>3032</v>
      </c>
      <c r="E424" t="s">
        <v>110</v>
      </c>
      <c r="F424" s="87">
        <v>45133</v>
      </c>
      <c r="G424" s="77">
        <v>34526414.811398007</v>
      </c>
      <c r="H424" s="77">
        <v>5.0346070000000003</v>
      </c>
      <c r="I424" s="77">
        <v>1738.2693333210004</v>
      </c>
      <c r="J424" s="100">
        <f t="shared" si="6"/>
        <v>-8.3661870507625077E-3</v>
      </c>
      <c r="K424" s="100">
        <f>I424/'סכום נכסי הקרן'!$C$42</f>
        <v>1.0900751251321589E-4</v>
      </c>
      <c r="W424" s="93"/>
    </row>
    <row r="425" spans="2:23">
      <c r="B425" t="s">
        <v>3754</v>
      </c>
      <c r="C425" t="s">
        <v>3755</v>
      </c>
      <c r="D425" t="s">
        <v>3032</v>
      </c>
      <c r="E425" t="s">
        <v>110</v>
      </c>
      <c r="F425" s="87">
        <v>45133</v>
      </c>
      <c r="G425" s="77">
        <v>9106589.5215960015</v>
      </c>
      <c r="H425" s="77">
        <v>5.0346070000000003</v>
      </c>
      <c r="I425" s="77">
        <v>458.48100328500004</v>
      </c>
      <c r="J425" s="100">
        <f t="shared" si="6"/>
        <v>-2.2066418357478078E-3</v>
      </c>
      <c r="K425" s="100">
        <f>I425/'סכום נכסי הקרן'!$C$42</f>
        <v>2.8751513211809147E-5</v>
      </c>
      <c r="W425" s="93"/>
    </row>
    <row r="426" spans="2:23">
      <c r="B426" t="s">
        <v>3756</v>
      </c>
      <c r="C426" t="s">
        <v>3757</v>
      </c>
      <c r="D426" t="s">
        <v>3032</v>
      </c>
      <c r="E426" t="s">
        <v>110</v>
      </c>
      <c r="F426" s="87">
        <v>45133</v>
      </c>
      <c r="G426" s="77">
        <v>9893954.5700000003</v>
      </c>
      <c r="H426" s="77">
        <v>5.0363069999999999</v>
      </c>
      <c r="I426" s="77">
        <v>498.28988000000004</v>
      </c>
      <c r="J426" s="100">
        <f t="shared" si="6"/>
        <v>-2.3982395947913606E-3</v>
      </c>
      <c r="K426" s="100">
        <f>I426/'סכום נכסי הקרן'!$C$42</f>
        <v>3.1247942587547363E-5</v>
      </c>
    </row>
    <row r="427" spans="2:23">
      <c r="B427" t="s">
        <v>3756</v>
      </c>
      <c r="C427" t="s">
        <v>3758</v>
      </c>
      <c r="D427" t="s">
        <v>3032</v>
      </c>
      <c r="E427" t="s">
        <v>110</v>
      </c>
      <c r="F427" s="87">
        <v>45133</v>
      </c>
      <c r="G427" s="77">
        <v>12142336.651307002</v>
      </c>
      <c r="H427" s="77">
        <v>5.0363069999999999</v>
      </c>
      <c r="I427" s="77">
        <v>611.52529355900015</v>
      </c>
      <c r="J427" s="100">
        <f t="shared" si="6"/>
        <v>-2.9432349142422963E-3</v>
      </c>
      <c r="K427" s="100">
        <f>I427/'סכום נכסי הקרן'!$C$42</f>
        <v>3.8348977233823573E-5</v>
      </c>
      <c r="W427" s="93"/>
    </row>
    <row r="428" spans="2:23">
      <c r="B428" t="s">
        <v>3759</v>
      </c>
      <c r="C428" t="s">
        <v>3760</v>
      </c>
      <c r="D428" t="s">
        <v>3032</v>
      </c>
      <c r="E428" t="s">
        <v>110</v>
      </c>
      <c r="F428" s="87">
        <v>45127</v>
      </c>
      <c r="G428" s="77">
        <v>11017300.789299002</v>
      </c>
      <c r="H428" s="77">
        <v>6.2519559999999998</v>
      </c>
      <c r="I428" s="77">
        <v>688.79680298700009</v>
      </c>
      <c r="J428" s="100">
        <f t="shared" si="6"/>
        <v>-3.3151380993110425E-3</v>
      </c>
      <c r="K428" s="100">
        <f>I428/'סכום נכסי הקרן'!$C$42</f>
        <v>4.3194702156551821E-5</v>
      </c>
      <c r="W428" s="93"/>
    </row>
    <row r="429" spans="2:23">
      <c r="B429" t="s">
        <v>3759</v>
      </c>
      <c r="C429" t="s">
        <v>3761</v>
      </c>
      <c r="D429" t="s">
        <v>3032</v>
      </c>
      <c r="E429" t="s">
        <v>110</v>
      </c>
      <c r="F429" s="87">
        <v>45127</v>
      </c>
      <c r="G429" s="77">
        <v>17568308.215652004</v>
      </c>
      <c r="H429" s="77">
        <v>6.2519559999999998</v>
      </c>
      <c r="I429" s="77">
        <v>1098.3629080940002</v>
      </c>
      <c r="J429" s="100">
        <f t="shared" si="6"/>
        <v>-5.2863554355974786E-3</v>
      </c>
      <c r="K429" s="100">
        <f>I429/'סכום נכסי הקרן'!$C$42</f>
        <v>6.8878744020273654E-5</v>
      </c>
      <c r="W429" s="93"/>
    </row>
    <row r="430" spans="2:23">
      <c r="B430" t="s">
        <v>3759</v>
      </c>
      <c r="C430" t="s">
        <v>3762</v>
      </c>
      <c r="D430" t="s">
        <v>3032</v>
      </c>
      <c r="E430" t="s">
        <v>110</v>
      </c>
      <c r="F430" s="87">
        <v>45127</v>
      </c>
      <c r="G430" s="77">
        <v>10881123.000000002</v>
      </c>
      <c r="H430" s="77">
        <v>6.2519559999999998</v>
      </c>
      <c r="I430" s="77">
        <v>680.28303000000017</v>
      </c>
      <c r="J430" s="100">
        <f t="shared" si="6"/>
        <v>-3.2741618156295672E-3</v>
      </c>
      <c r="K430" s="100">
        <f>I430/'סכום נכסי הקרן'!$C$42</f>
        <v>4.2660800305080976E-5</v>
      </c>
    </row>
    <row r="431" spans="2:23">
      <c r="B431" t="s">
        <v>3763</v>
      </c>
      <c r="C431" t="s">
        <v>3764</v>
      </c>
      <c r="D431" t="s">
        <v>3032</v>
      </c>
      <c r="E431" t="s">
        <v>110</v>
      </c>
      <c r="F431" s="87">
        <v>45127</v>
      </c>
      <c r="G431" s="77">
        <v>2499700.7011740003</v>
      </c>
      <c r="H431" s="77">
        <v>6.2519559999999998</v>
      </c>
      <c r="I431" s="77">
        <v>156.28018938</v>
      </c>
      <c r="J431" s="100">
        <f t="shared" si="6"/>
        <v>-7.5216726868426113E-4</v>
      </c>
      <c r="K431" s="100">
        <f>I431/'סכום נכסי הקרן'!$C$42</f>
        <v>9.8003884512309757E-6</v>
      </c>
      <c r="W431" s="93"/>
    </row>
    <row r="432" spans="2:23">
      <c r="B432" t="s">
        <v>3765</v>
      </c>
      <c r="C432" t="s">
        <v>3766</v>
      </c>
      <c r="D432" t="s">
        <v>3032</v>
      </c>
      <c r="E432" t="s">
        <v>110</v>
      </c>
      <c r="F432" s="87">
        <v>45127</v>
      </c>
      <c r="G432" s="77">
        <v>19172064.045026004</v>
      </c>
      <c r="H432" s="77">
        <v>6.2851059999999999</v>
      </c>
      <c r="I432" s="77">
        <v>1204.9845462620003</v>
      </c>
      <c r="J432" s="100">
        <f t="shared" si="6"/>
        <v>-5.7995190469395663E-3</v>
      </c>
      <c r="K432" s="100">
        <f>I432/'סכום נכסי הקרן'!$C$42</f>
        <v>7.556502636673414E-5</v>
      </c>
      <c r="W432" s="93"/>
    </row>
    <row r="433" spans="2:23">
      <c r="B433" t="s">
        <v>3767</v>
      </c>
      <c r="C433" t="s">
        <v>3768</v>
      </c>
      <c r="D433" t="s">
        <v>3032</v>
      </c>
      <c r="E433" t="s">
        <v>113</v>
      </c>
      <c r="F433" s="87">
        <v>45195</v>
      </c>
      <c r="G433" s="77">
        <v>4431058.0760150012</v>
      </c>
      <c r="H433" s="77">
        <v>-0.19239300000000001</v>
      </c>
      <c r="I433" s="77">
        <v>-8.525052125000002</v>
      </c>
      <c r="J433" s="100">
        <f t="shared" si="6"/>
        <v>4.1030569502706399E-5</v>
      </c>
      <c r="K433" s="100">
        <f>I433/'סכום נכסי הקרן'!$C$42</f>
        <v>-5.3460917038461357E-7</v>
      </c>
      <c r="W433" s="93"/>
    </row>
    <row r="434" spans="2:23">
      <c r="B434" t="s">
        <v>3769</v>
      </c>
      <c r="C434" t="s">
        <v>3770</v>
      </c>
      <c r="D434" t="s">
        <v>3032</v>
      </c>
      <c r="E434" t="s">
        <v>113</v>
      </c>
      <c r="F434" s="87">
        <v>45153</v>
      </c>
      <c r="G434" s="77">
        <v>18433524.100637004</v>
      </c>
      <c r="H434" s="77">
        <v>3.6715019999999998</v>
      </c>
      <c r="I434" s="77">
        <v>676.78715792400021</v>
      </c>
      <c r="J434" s="100">
        <f t="shared" si="6"/>
        <v>-3.2573363909771773E-3</v>
      </c>
      <c r="K434" s="100">
        <f>I434/'סכום נכסי הקרן'!$C$42</f>
        <v>4.2441572874806338E-5</v>
      </c>
      <c r="W434" s="93"/>
    </row>
    <row r="435" spans="2:23">
      <c r="B435" t="s">
        <v>3771</v>
      </c>
      <c r="C435" t="s">
        <v>3772</v>
      </c>
      <c r="D435" t="s">
        <v>3032</v>
      </c>
      <c r="E435" t="s">
        <v>113</v>
      </c>
      <c r="F435" s="87">
        <v>45153</v>
      </c>
      <c r="G435" s="77">
        <v>27394050.840000004</v>
      </c>
      <c r="H435" s="77">
        <v>3.6794720000000001</v>
      </c>
      <c r="I435" s="77">
        <v>1007.9564800000001</v>
      </c>
      <c r="J435" s="100">
        <f t="shared" si="6"/>
        <v>-4.8512346671831389E-3</v>
      </c>
      <c r="K435" s="100">
        <f>I435/'סכום נכסי הקרן'!$C$42</f>
        <v>6.3209323492153458E-5</v>
      </c>
    </row>
    <row r="436" spans="2:23">
      <c r="B436" t="s">
        <v>3771</v>
      </c>
      <c r="C436" t="s">
        <v>3773</v>
      </c>
      <c r="D436" t="s">
        <v>3032</v>
      </c>
      <c r="E436" t="s">
        <v>113</v>
      </c>
      <c r="F436" s="87">
        <v>45153</v>
      </c>
      <c r="G436" s="77">
        <v>6145016.4864460006</v>
      </c>
      <c r="H436" s="77">
        <v>3.6794720000000001</v>
      </c>
      <c r="I436" s="77">
        <v>226.10417199900004</v>
      </c>
      <c r="J436" s="100">
        <f t="shared" si="6"/>
        <v>-1.0882259495928713E-3</v>
      </c>
      <c r="K436" s="100">
        <f>I436/'סכום נכסי הקרן'!$C$42</f>
        <v>1.4179076214491225E-5</v>
      </c>
      <c r="W436" s="93"/>
    </row>
    <row r="437" spans="2:23">
      <c r="B437" t="s">
        <v>3774</v>
      </c>
      <c r="C437" t="s">
        <v>3775</v>
      </c>
      <c r="D437" t="s">
        <v>3032</v>
      </c>
      <c r="E437" t="s">
        <v>113</v>
      </c>
      <c r="F437" s="87">
        <v>45152</v>
      </c>
      <c r="G437" s="77">
        <v>96149538.050000012</v>
      </c>
      <c r="H437" s="77">
        <v>3.685997</v>
      </c>
      <c r="I437" s="77">
        <v>3544.0687100000005</v>
      </c>
      <c r="J437" s="100">
        <f t="shared" si="6"/>
        <v>-1.7057392189026879E-2</v>
      </c>
      <c r="K437" s="100">
        <f>I437/'סכום נכסי הקרן'!$C$42</f>
        <v>2.2224985901058846E-4</v>
      </c>
    </row>
    <row r="438" spans="2:23">
      <c r="B438" t="s">
        <v>3774</v>
      </c>
      <c r="C438" t="s">
        <v>3776</v>
      </c>
      <c r="D438" t="s">
        <v>3032</v>
      </c>
      <c r="E438" t="s">
        <v>113</v>
      </c>
      <c r="F438" s="87">
        <v>45152</v>
      </c>
      <c r="G438" s="77">
        <v>5301936.3816090012</v>
      </c>
      <c r="H438" s="77">
        <v>3.685997</v>
      </c>
      <c r="I438" s="77">
        <v>195.42919526400004</v>
      </c>
      <c r="J438" s="100">
        <f t="shared" si="6"/>
        <v>-9.4058910861351849E-4</v>
      </c>
      <c r="K438" s="100">
        <f>I438/'סכום נכסי הקרן'!$C$42</f>
        <v>1.2255437083209589E-5</v>
      </c>
      <c r="W438" s="93"/>
    </row>
    <row r="439" spans="2:23">
      <c r="B439" t="s">
        <v>3777</v>
      </c>
      <c r="C439" t="s">
        <v>3778</v>
      </c>
      <c r="D439" t="s">
        <v>3032</v>
      </c>
      <c r="E439" t="s">
        <v>113</v>
      </c>
      <c r="F439" s="87">
        <v>45153</v>
      </c>
      <c r="G439" s="77">
        <v>13213867.681549001</v>
      </c>
      <c r="H439" s="77">
        <v>3.6946500000000002</v>
      </c>
      <c r="I439" s="77">
        <v>488.20620611600015</v>
      </c>
      <c r="J439" s="100">
        <f t="shared" si="6"/>
        <v>-2.349707471342311E-3</v>
      </c>
      <c r="K439" s="100">
        <f>I439/'סכום נכסי הקרן'!$C$42</f>
        <v>3.061559167044911E-5</v>
      </c>
      <c r="W439" s="93"/>
    </row>
    <row r="440" spans="2:23">
      <c r="B440" t="s">
        <v>3777</v>
      </c>
      <c r="C440" t="s">
        <v>3779</v>
      </c>
      <c r="D440" t="s">
        <v>3032</v>
      </c>
      <c r="E440" t="s">
        <v>113</v>
      </c>
      <c r="F440" s="87">
        <v>45153</v>
      </c>
      <c r="G440" s="77">
        <v>10917823.52</v>
      </c>
      <c r="H440" s="77">
        <v>3.6946500000000002</v>
      </c>
      <c r="I440" s="77">
        <v>403.37540000000007</v>
      </c>
      <c r="J440" s="100">
        <f t="shared" si="6"/>
        <v>-1.9414218403247584E-3</v>
      </c>
      <c r="K440" s="100">
        <f>I440/'סכום נכסי הקרן'!$C$42</f>
        <v>2.5295820457820563E-5</v>
      </c>
    </row>
    <row r="441" spans="2:23">
      <c r="B441" t="s">
        <v>3780</v>
      </c>
      <c r="C441" t="s">
        <v>3781</v>
      </c>
      <c r="D441" t="s">
        <v>3032</v>
      </c>
      <c r="E441" t="s">
        <v>113</v>
      </c>
      <c r="F441" s="87">
        <v>45152</v>
      </c>
      <c r="G441" s="77">
        <v>13851584.900000002</v>
      </c>
      <c r="H441" s="77">
        <v>3.701171</v>
      </c>
      <c r="I441" s="77">
        <v>512.6708900000001</v>
      </c>
      <c r="J441" s="100">
        <f t="shared" si="6"/>
        <v>-2.4674545417115962E-3</v>
      </c>
      <c r="K441" s="100">
        <f>I441/'סכום נכסי הקרן'!$C$42</f>
        <v>3.2149781041161847E-5</v>
      </c>
    </row>
    <row r="442" spans="2:23">
      <c r="B442" t="s">
        <v>3782</v>
      </c>
      <c r="C442" t="s">
        <v>3783</v>
      </c>
      <c r="D442" t="s">
        <v>3032</v>
      </c>
      <c r="E442" t="s">
        <v>113</v>
      </c>
      <c r="F442" s="87">
        <v>45113</v>
      </c>
      <c r="G442" s="77">
        <v>1253743.4868020003</v>
      </c>
      <c r="H442" s="77">
        <v>3.8126630000000001</v>
      </c>
      <c r="I442" s="77">
        <v>47.801012094000001</v>
      </c>
      <c r="J442" s="100">
        <f t="shared" si="6"/>
        <v>-2.3006343190219209E-4</v>
      </c>
      <c r="K442" s="100">
        <f>I442/'סכום נכסי הקרן'!$C$42</f>
        <v>2.9976191399672193E-6</v>
      </c>
      <c r="W442" s="93"/>
    </row>
    <row r="443" spans="2:23">
      <c r="B443" t="s">
        <v>3782</v>
      </c>
      <c r="C443" t="s">
        <v>3784</v>
      </c>
      <c r="D443" t="s">
        <v>3032</v>
      </c>
      <c r="E443" t="s">
        <v>113</v>
      </c>
      <c r="F443" s="87">
        <v>45113</v>
      </c>
      <c r="G443" s="77">
        <v>14695261.168767001</v>
      </c>
      <c r="H443" s="77">
        <v>3.8126630000000001</v>
      </c>
      <c r="I443" s="77">
        <v>560.28076197100006</v>
      </c>
      <c r="J443" s="100">
        <f t="shared" si="6"/>
        <v>-2.6965980275552169E-3</v>
      </c>
      <c r="K443" s="100">
        <f>I443/'סכום נכסי הקרן'!$C$42</f>
        <v>3.5135413713353155E-5</v>
      </c>
      <c r="W443" s="93"/>
    </row>
    <row r="444" spans="2:23">
      <c r="B444" t="s">
        <v>3785</v>
      </c>
      <c r="C444" t="s">
        <v>3786</v>
      </c>
      <c r="D444" t="s">
        <v>3032</v>
      </c>
      <c r="E444" t="s">
        <v>113</v>
      </c>
      <c r="F444" s="87">
        <v>45113</v>
      </c>
      <c r="G444" s="77">
        <v>15383968.874077003</v>
      </c>
      <c r="H444" s="77">
        <v>3.8285580000000001</v>
      </c>
      <c r="I444" s="77">
        <v>588.9842010980002</v>
      </c>
      <c r="J444" s="100">
        <f t="shared" si="6"/>
        <v>-2.834745975133553E-3</v>
      </c>
      <c r="K444" s="100">
        <f>I444/'סכום נכסי הקרן'!$C$42</f>
        <v>3.6935416992379535E-5</v>
      </c>
      <c r="W444" s="93"/>
    </row>
    <row r="445" spans="2:23">
      <c r="B445" t="s">
        <v>3787</v>
      </c>
      <c r="C445" t="s">
        <v>3788</v>
      </c>
      <c r="D445" t="s">
        <v>3032</v>
      </c>
      <c r="E445" t="s">
        <v>113</v>
      </c>
      <c r="F445" s="87">
        <v>45113</v>
      </c>
      <c r="G445" s="77">
        <v>21543149.405617002</v>
      </c>
      <c r="H445" s="77">
        <v>3.853526</v>
      </c>
      <c r="I445" s="77">
        <v>830.17086357100004</v>
      </c>
      <c r="J445" s="100">
        <f t="shared" si="6"/>
        <v>-3.995563055501165E-3</v>
      </c>
      <c r="K445" s="100">
        <f>I445/'סכום נכסי הקרן'!$C$42</f>
        <v>5.2060321760340024E-5</v>
      </c>
      <c r="W445" s="93"/>
    </row>
    <row r="446" spans="2:23">
      <c r="B446" t="s">
        <v>3789</v>
      </c>
      <c r="C446" t="s">
        <v>3790</v>
      </c>
      <c r="D446" t="s">
        <v>3032</v>
      </c>
      <c r="E446" t="s">
        <v>106</v>
      </c>
      <c r="F446" s="87">
        <v>45127</v>
      </c>
      <c r="G446" s="77">
        <v>13338666.740000002</v>
      </c>
      <c r="H446" s="77">
        <v>7.2919099999999997</v>
      </c>
      <c r="I446" s="77">
        <v>972.64351000000011</v>
      </c>
      <c r="J446" s="100">
        <f t="shared" si="6"/>
        <v>-4.6812754401089713E-3</v>
      </c>
      <c r="K446" s="100">
        <f>I446/'סכום נכסי הקרן'!$C$42</f>
        <v>6.0994834088604309E-5</v>
      </c>
    </row>
    <row r="447" spans="2:23">
      <c r="B447" t="s">
        <v>3789</v>
      </c>
      <c r="C447" t="s">
        <v>3791</v>
      </c>
      <c r="D447" t="s">
        <v>3032</v>
      </c>
      <c r="E447" t="s">
        <v>106</v>
      </c>
      <c r="F447" s="87">
        <v>45127</v>
      </c>
      <c r="G447" s="77">
        <v>1692080.8300000003</v>
      </c>
      <c r="H447" s="77">
        <v>7.2919090000000004</v>
      </c>
      <c r="I447" s="77">
        <v>123.38500000000002</v>
      </c>
      <c r="J447" s="100">
        <f t="shared" si="6"/>
        <v>-5.9384467612172268E-4</v>
      </c>
      <c r="K447" s="100">
        <f>I447/'סכום נכסי הקרן'!$C$42</f>
        <v>7.7375189641911489E-6</v>
      </c>
    </row>
    <row r="448" spans="2:23">
      <c r="B448" t="s">
        <v>3792</v>
      </c>
      <c r="C448" t="s">
        <v>3793</v>
      </c>
      <c r="D448" t="s">
        <v>3032</v>
      </c>
      <c r="E448" t="s">
        <v>106</v>
      </c>
      <c r="F448" s="87">
        <v>45141</v>
      </c>
      <c r="G448" s="77">
        <v>9839861.078354001</v>
      </c>
      <c r="H448" s="77">
        <v>4.9148449999999997</v>
      </c>
      <c r="I448" s="77">
        <v>483.61390121000017</v>
      </c>
      <c r="J448" s="100">
        <f t="shared" si="6"/>
        <v>-2.327604980605546E-3</v>
      </c>
      <c r="K448" s="100">
        <f>I448/'סכום נכסי הקרן'!$C$42</f>
        <v>3.0327606532065E-5</v>
      </c>
      <c r="W448" s="93"/>
    </row>
    <row r="449" spans="2:23" s="94" customFormat="1">
      <c r="B449" s="79" t="s">
        <v>1999</v>
      </c>
      <c r="C449" s="79"/>
      <c r="D449" s="79"/>
      <c r="E449" s="79"/>
      <c r="F449" s="96"/>
      <c r="G449" s="81"/>
      <c r="H449" s="81"/>
      <c r="I449" s="81">
        <v>-315.27608162200011</v>
      </c>
      <c r="J449" s="99">
        <f t="shared" si="6"/>
        <v>1.5174050539347767E-3</v>
      </c>
      <c r="K449" s="99">
        <f>I449/'סכום נכסי הקרן'!$C$42</f>
        <v>-1.9771079632905959E-5</v>
      </c>
    </row>
    <row r="450" spans="2:23">
      <c r="B450" t="s">
        <v>3794</v>
      </c>
      <c r="C450" t="s">
        <v>3795</v>
      </c>
      <c r="D450" t="s">
        <v>3032</v>
      </c>
      <c r="E450" t="s">
        <v>102</v>
      </c>
      <c r="F450" s="87">
        <v>45119</v>
      </c>
      <c r="G450" s="77">
        <v>8395600.5000000019</v>
      </c>
      <c r="H450" s="77">
        <v>-2.955406</v>
      </c>
      <c r="I450" s="77">
        <v>-248.12408091300003</v>
      </c>
      <c r="J450" s="100">
        <f t="shared" si="6"/>
        <v>1.1942064632474011E-3</v>
      </c>
      <c r="K450" s="100">
        <f>I450/'סכום נכסי הקרן'!$C$42</f>
        <v>-1.5559952843026595E-5</v>
      </c>
      <c r="W450" s="93"/>
    </row>
    <row r="451" spans="2:23">
      <c r="B451" t="s">
        <v>3796</v>
      </c>
      <c r="C451" t="s">
        <v>3797</v>
      </c>
      <c r="D451" t="s">
        <v>3032</v>
      </c>
      <c r="E451" t="s">
        <v>102</v>
      </c>
      <c r="F451" s="87">
        <v>45196</v>
      </c>
      <c r="G451" s="77">
        <v>4197800.2500000009</v>
      </c>
      <c r="H451" s="77">
        <v>-0.97551600000000005</v>
      </c>
      <c r="I451" s="77">
        <v>-40.950213087000002</v>
      </c>
      <c r="J451" s="100">
        <f t="shared" si="6"/>
        <v>1.9709094320837249E-4</v>
      </c>
      <c r="K451" s="100">
        <f>I451/'סכום נכסי הקרן'!$C$42</f>
        <v>-2.5680030015668925E-6</v>
      </c>
      <c r="W451" s="93"/>
    </row>
    <row r="452" spans="2:23">
      <c r="B452" t="s">
        <v>3798</v>
      </c>
      <c r="C452" t="s">
        <v>3799</v>
      </c>
      <c r="D452" t="s">
        <v>3032</v>
      </c>
      <c r="E452" t="s">
        <v>102</v>
      </c>
      <c r="F452" s="87">
        <v>45196</v>
      </c>
      <c r="G452" s="77">
        <v>4197800.2500000009</v>
      </c>
      <c r="H452" s="77">
        <v>-0.62417900000000004</v>
      </c>
      <c r="I452" s="77">
        <v>-26.201787622000005</v>
      </c>
      <c r="J452" s="100">
        <f t="shared" si="6"/>
        <v>1.2610764747900274E-4</v>
      </c>
      <c r="K452" s="100">
        <f>I452/'סכום נכסי הקרן'!$C$42</f>
        <v>-1.6431237883124682E-6</v>
      </c>
      <c r="W452" s="93"/>
    </row>
    <row r="453" spans="2:23">
      <c r="B453" s="79" t="s">
        <v>917</v>
      </c>
      <c r="C453" s="16"/>
      <c r="D453" s="16"/>
      <c r="G453" s="81"/>
      <c r="I453" s="81">
        <v>0</v>
      </c>
      <c r="J453" s="80">
        <v>0</v>
      </c>
      <c r="K453" s="80">
        <v>0</v>
      </c>
    </row>
    <row r="454" spans="2:23">
      <c r="B454" t="s">
        <v>211</v>
      </c>
      <c r="C454" t="s">
        <v>211</v>
      </c>
      <c r="D454" t="s">
        <v>211</v>
      </c>
      <c r="E454" t="s">
        <v>211</v>
      </c>
      <c r="G454" s="91">
        <v>0</v>
      </c>
      <c r="H454" s="91">
        <v>0</v>
      </c>
      <c r="I454" s="91">
        <v>0</v>
      </c>
      <c r="J454" s="90">
        <v>0</v>
      </c>
      <c r="K454" s="90">
        <v>0</v>
      </c>
    </row>
    <row r="455" spans="2:23" s="94" customFormat="1">
      <c r="B455" s="79" t="s">
        <v>3800</v>
      </c>
      <c r="C455" s="79"/>
      <c r="D455" s="79"/>
      <c r="E455" s="79"/>
      <c r="G455" s="81"/>
      <c r="H455" s="81"/>
      <c r="I455" s="81">
        <f>I456+I468</f>
        <v>10938.798062431</v>
      </c>
      <c r="J455" s="99">
        <f t="shared" si="6"/>
        <v>-5.2647785326784158E-2</v>
      </c>
      <c r="K455" s="99">
        <f>I455/'סכום נכסי הקרן'!$C$42</f>
        <v>6.8597607045846126E-4</v>
      </c>
    </row>
    <row r="456" spans="2:23" s="94" customFormat="1">
      <c r="B456" s="79" t="s">
        <v>1989</v>
      </c>
      <c r="G456" s="81"/>
      <c r="I456" s="81">
        <f>SUM(I457:I465)</f>
        <v>11115.050056492</v>
      </c>
      <c r="J456" s="99">
        <f t="shared" si="6"/>
        <v>-5.3496075705103743E-2</v>
      </c>
      <c r="K456" s="99">
        <f>I456/'סכום נכסי הקרן'!$C$42</f>
        <v>6.970288981646126E-4</v>
      </c>
    </row>
    <row r="457" spans="2:23">
      <c r="B457" t="s">
        <v>3801</v>
      </c>
      <c r="C457" t="s">
        <v>3802</v>
      </c>
      <c r="D457" t="s">
        <v>3032</v>
      </c>
      <c r="E457" t="s">
        <v>199</v>
      </c>
      <c r="F457" s="87">
        <v>44909</v>
      </c>
      <c r="G457" s="77">
        <v>42099198.21629101</v>
      </c>
      <c r="H457" s="77">
        <v>16.011657</v>
      </c>
      <c r="I457" s="77">
        <v>6740.7794072309998</v>
      </c>
      <c r="J457" s="100">
        <f t="shared" si="6"/>
        <v>-3.2442970895125579E-2</v>
      </c>
      <c r="K457" s="100">
        <f>I457/'סכום נכסי הקרן'!$C$42</f>
        <v>4.2271676862567587E-4</v>
      </c>
      <c r="W457" s="93"/>
    </row>
    <row r="458" spans="2:23">
      <c r="B458" t="s">
        <v>3803</v>
      </c>
      <c r="C458" t="s">
        <v>3804</v>
      </c>
      <c r="D458" t="s">
        <v>3032</v>
      </c>
      <c r="E458" t="s">
        <v>106</v>
      </c>
      <c r="F458" s="87">
        <v>44868</v>
      </c>
      <c r="G458" s="77">
        <v>27255718.244930007</v>
      </c>
      <c r="H458" s="77">
        <v>-5.1919750000000002</v>
      </c>
      <c r="I458" s="77">
        <v>-1415.1101771300002</v>
      </c>
      <c r="J458" s="100">
        <f t="shared" si="6"/>
        <v>6.8108412271695781E-3</v>
      </c>
      <c r="K458" s="100">
        <f>I458/'סכום נכסי הקרן'!$C$42</f>
        <v>-8.874208235979471E-5</v>
      </c>
      <c r="W458" s="93"/>
    </row>
    <row r="459" spans="2:23">
      <c r="B459" t="s">
        <v>3805</v>
      </c>
      <c r="C459" t="s">
        <v>3806</v>
      </c>
      <c r="D459" t="s">
        <v>3032</v>
      </c>
      <c r="E459" t="s">
        <v>106</v>
      </c>
      <c r="F459" s="87">
        <v>44972</v>
      </c>
      <c r="G459" s="77">
        <v>120678894.65434401</v>
      </c>
      <c r="H459" s="77">
        <v>-3.8236110000000001</v>
      </c>
      <c r="I459" s="77">
        <v>-4614.2915166519997</v>
      </c>
      <c r="J459" s="100">
        <f t="shared" si="6"/>
        <v>2.2208310987862533E-2</v>
      </c>
      <c r="K459" s="100">
        <f>I459/'סכום נכסי הקרן'!$C$42</f>
        <v>-2.893639268663223E-4</v>
      </c>
      <c r="W459" s="93"/>
    </row>
    <row r="460" spans="2:23">
      <c r="B460" t="s">
        <v>3807</v>
      </c>
      <c r="C460" t="s">
        <v>3808</v>
      </c>
      <c r="D460" t="s">
        <v>3032</v>
      </c>
      <c r="E460" t="s">
        <v>199</v>
      </c>
      <c r="F460" s="87">
        <v>44972</v>
      </c>
      <c r="G460" s="77">
        <v>56956901.961444013</v>
      </c>
      <c r="H460" s="77">
        <v>19.851614999999999</v>
      </c>
      <c r="I460" s="77">
        <v>11306.864916324002</v>
      </c>
      <c r="J460" s="100">
        <f t="shared" si="6"/>
        <v>-5.4419269231968999E-2</v>
      </c>
      <c r="K460" s="100">
        <f>I460/'סכום נכסי הקרן'!$C$42</f>
        <v>7.0905767893669823E-4</v>
      </c>
      <c r="W460" s="93"/>
    </row>
    <row r="461" spans="2:23">
      <c r="B461" t="s">
        <v>3809</v>
      </c>
      <c r="C461" t="s">
        <v>3810</v>
      </c>
      <c r="D461" t="s">
        <v>3032</v>
      </c>
      <c r="E461" t="s">
        <v>106</v>
      </c>
      <c r="F461" s="87">
        <v>45068</v>
      </c>
      <c r="G461" s="77">
        <v>12145628.056454001</v>
      </c>
      <c r="H461" s="77">
        <v>3.9851939999999999</v>
      </c>
      <c r="I461" s="77">
        <v>484.0268231660001</v>
      </c>
      <c r="J461" s="100">
        <f t="shared" si="6"/>
        <v>-2.3295923494528474E-3</v>
      </c>
      <c r="K461" s="100">
        <f>I461/'סכום נכסי הקרן'!$C$42</f>
        <v>3.0353501020578844E-5</v>
      </c>
      <c r="W461" s="93"/>
    </row>
    <row r="462" spans="2:23">
      <c r="B462" t="s">
        <v>3805</v>
      </c>
      <c r="C462" t="s">
        <v>3811</v>
      </c>
      <c r="D462" t="s">
        <v>3032</v>
      </c>
      <c r="E462" t="s">
        <v>106</v>
      </c>
      <c r="F462" s="87">
        <v>45069</v>
      </c>
      <c r="G462" s="77">
        <v>95785776.187472016</v>
      </c>
      <c r="H462" s="77">
        <v>2.4742760000000001</v>
      </c>
      <c r="I462" s="77">
        <v>2370.0042516720005</v>
      </c>
      <c r="J462" s="100">
        <f t="shared" ref="J462:J469" si="7">I462/$I$11</f>
        <v>-1.1406689688708227E-2</v>
      </c>
      <c r="K462" s="100">
        <f>I462/'סכום נכסי הקרן'!$C$42</f>
        <v>1.4862384278904042E-4</v>
      </c>
      <c r="W462" s="93"/>
    </row>
    <row r="463" spans="2:23">
      <c r="B463" t="s">
        <v>3807</v>
      </c>
      <c r="C463" t="s">
        <v>3812</v>
      </c>
      <c r="D463" t="s">
        <v>3032</v>
      </c>
      <c r="E463" t="s">
        <v>199</v>
      </c>
      <c r="F463" s="87">
        <v>45082</v>
      </c>
      <c r="G463" s="77">
        <v>29723017.191338006</v>
      </c>
      <c r="H463" s="77">
        <v>6.7531949999999998</v>
      </c>
      <c r="I463" s="77">
        <v>2007.2533830340003</v>
      </c>
      <c r="J463" s="100">
        <f t="shared" si="7"/>
        <v>-9.6607913047944069E-3</v>
      </c>
      <c r="K463" s="100">
        <f>I463/'סכום נכסי הקרן'!$C$42</f>
        <v>1.2587560171141074E-4</v>
      </c>
      <c r="W463" s="93"/>
    </row>
    <row r="464" spans="2:23">
      <c r="B464" t="s">
        <v>3805</v>
      </c>
      <c r="C464" t="s">
        <v>3813</v>
      </c>
      <c r="D464" t="s">
        <v>3032</v>
      </c>
      <c r="E464" t="s">
        <v>106</v>
      </c>
      <c r="F464" s="87">
        <v>45153</v>
      </c>
      <c r="G464" s="77">
        <v>128445849.42077601</v>
      </c>
      <c r="H464" s="77">
        <v>-3.5906829999999998</v>
      </c>
      <c r="I464" s="77">
        <v>-4612.0837658340006</v>
      </c>
      <c r="J464" s="100">
        <f t="shared" si="7"/>
        <v>2.219768521431249E-2</v>
      </c>
      <c r="K464" s="100">
        <f>I464/'סכום נכסי הקרן'!$C$42</f>
        <v>-2.8922547799634237E-4</v>
      </c>
      <c r="W464" s="93"/>
    </row>
    <row r="465" spans="2:23">
      <c r="B465" t="s">
        <v>3814</v>
      </c>
      <c r="C465" t="s">
        <v>3815</v>
      </c>
      <c r="D465" t="s">
        <v>3032</v>
      </c>
      <c r="E465" t="s">
        <v>106</v>
      </c>
      <c r="F465" s="87">
        <v>45126</v>
      </c>
      <c r="G465" s="77">
        <v>16367378.43272</v>
      </c>
      <c r="H465" s="77">
        <v>-7.0407929999999999</v>
      </c>
      <c r="I465" s="77">
        <v>-1152.3932653190002</v>
      </c>
      <c r="J465" s="100">
        <f t="shared" si="7"/>
        <v>5.5464003356017018E-3</v>
      </c>
      <c r="K465" s="100">
        <f>I465/'סכום נכסי הקרן'!$C$42</f>
        <v>-7.2267007696332007E-5</v>
      </c>
      <c r="W465" s="93"/>
    </row>
    <row r="466" spans="2:23">
      <c r="B466" s="79" t="s">
        <v>2006</v>
      </c>
      <c r="C466" s="16"/>
      <c r="D466" s="16"/>
      <c r="G466" s="81"/>
      <c r="I466" s="81">
        <v>0</v>
      </c>
      <c r="J466" s="80">
        <v>0</v>
      </c>
      <c r="K466" s="80">
        <v>0</v>
      </c>
    </row>
    <row r="467" spans="2:23">
      <c r="B467" t="s">
        <v>211</v>
      </c>
      <c r="C467" t="s">
        <v>211</v>
      </c>
      <c r="D467" t="s">
        <v>211</v>
      </c>
      <c r="E467" t="s">
        <v>211</v>
      </c>
      <c r="G467" s="91">
        <v>0</v>
      </c>
      <c r="H467" s="91">
        <v>0</v>
      </c>
      <c r="I467" s="91">
        <v>0</v>
      </c>
      <c r="J467" s="90">
        <v>0</v>
      </c>
      <c r="K467" s="90">
        <v>0</v>
      </c>
    </row>
    <row r="468" spans="2:23" s="94" customFormat="1">
      <c r="B468" s="79" t="s">
        <v>1999</v>
      </c>
      <c r="G468" s="81"/>
      <c r="I468" s="81">
        <v>-176.251994061</v>
      </c>
      <c r="J468" s="99">
        <f t="shared" si="7"/>
        <v>8.482903783195876E-4</v>
      </c>
      <c r="K468" s="99">
        <f>I468/'סכום נכסי הקרן'!$C$42</f>
        <v>-1.105282770615142E-5</v>
      </c>
    </row>
    <row r="469" spans="2:23">
      <c r="B469" t="s">
        <v>3816</v>
      </c>
      <c r="C469" t="s">
        <v>3817</v>
      </c>
      <c r="D469" t="s">
        <v>3032</v>
      </c>
      <c r="E469" t="s">
        <v>106</v>
      </c>
      <c r="F469" s="87">
        <v>45195</v>
      </c>
      <c r="G469" s="77">
        <v>40625194.576040007</v>
      </c>
      <c r="H469" s="77">
        <v>-0.43384899999999998</v>
      </c>
      <c r="I469" s="77">
        <v>-176.251994061</v>
      </c>
      <c r="J469" s="100">
        <f t="shared" si="7"/>
        <v>8.482903783195876E-4</v>
      </c>
      <c r="K469" s="100">
        <f>I469/'סכום נכסי הקרן'!$C$42</f>
        <v>-1.105282770615142E-5</v>
      </c>
      <c r="W469" s="93"/>
    </row>
    <row r="470" spans="2:23">
      <c r="B470" s="79" t="s">
        <v>917</v>
      </c>
      <c r="C470" s="16"/>
      <c r="D470" s="16"/>
      <c r="G470" s="81"/>
      <c r="I470" s="81">
        <v>0</v>
      </c>
      <c r="J470" s="80">
        <v>0</v>
      </c>
      <c r="K470" s="80">
        <v>0</v>
      </c>
    </row>
    <row r="471" spans="2:23">
      <c r="B471" t="s">
        <v>211</v>
      </c>
      <c r="C471" t="s">
        <v>211</v>
      </c>
      <c r="D471" t="s">
        <v>211</v>
      </c>
      <c r="E471" t="s">
        <v>211</v>
      </c>
      <c r="G471" s="91">
        <v>0</v>
      </c>
      <c r="H471" s="91">
        <v>0</v>
      </c>
      <c r="I471" s="91">
        <v>0</v>
      </c>
      <c r="J471" s="90">
        <v>0</v>
      </c>
      <c r="K471" s="90">
        <v>0</v>
      </c>
    </row>
    <row r="472" spans="2:23">
      <c r="C472" s="16"/>
      <c r="D472" s="16"/>
    </row>
    <row r="473" spans="2:23">
      <c r="C473" s="16"/>
      <c r="D473" s="16"/>
    </row>
    <row r="474" spans="2:23">
      <c r="C474" s="16"/>
      <c r="D474" s="16"/>
    </row>
    <row r="475" spans="2:23">
      <c r="B475" s="98" t="s">
        <v>236</v>
      </c>
      <c r="C475" s="16"/>
      <c r="D475" s="16"/>
    </row>
    <row r="476" spans="2:23">
      <c r="B476" s="98" t="s">
        <v>324</v>
      </c>
      <c r="C476" s="16"/>
      <c r="D476" s="16"/>
    </row>
    <row r="477" spans="2:23">
      <c r="B477" s="97" t="s">
        <v>325</v>
      </c>
      <c r="C477" s="16"/>
      <c r="D477" s="16"/>
    </row>
    <row r="478" spans="2:23">
      <c r="B478" s="97" t="s">
        <v>326</v>
      </c>
      <c r="C478" s="16"/>
      <c r="D478" s="16"/>
    </row>
    <row r="479" spans="2:23">
      <c r="C479" s="16"/>
      <c r="D479" s="16"/>
    </row>
    <row r="480" spans="2:23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topLeftCell="A4" workbookViewId="0">
      <selection activeCell="E20" sqref="E20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2789</v>
      </c>
    </row>
    <row r="3" spans="2:78" s="1" customFormat="1">
      <c r="B3" s="2" t="s">
        <v>2</v>
      </c>
      <c r="C3" s="26" t="s">
        <v>2790</v>
      </c>
    </row>
    <row r="4" spans="2:78" s="1" customFormat="1">
      <c r="B4" s="2" t="s">
        <v>3</v>
      </c>
      <c r="C4" s="83" t="s">
        <v>196</v>
      </c>
    </row>
    <row r="6" spans="2:7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78" ht="26.25" customHeight="1">
      <c r="B7" s="114" t="s">
        <v>144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2020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2021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2022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2023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2024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2025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2026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2020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2021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2022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2023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2024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2025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2026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  <c r="D40" s="16"/>
    </row>
    <row r="41" spans="2:17">
      <c r="B41" t="s">
        <v>324</v>
      </c>
      <c r="D41" s="16"/>
    </row>
    <row r="42" spans="2:17">
      <c r="B42" t="s">
        <v>325</v>
      </c>
      <c r="D42" s="16"/>
    </row>
    <row r="43" spans="2:17">
      <c r="B43" t="s">
        <v>326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C1:C4 A5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28"/>
  <sheetViews>
    <sheetView rightToLeft="1" topLeftCell="A384" workbookViewId="0">
      <selection activeCell="F158" activeCellId="1" sqref="F156 F15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5.42578125" style="16" bestFit="1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2789</v>
      </c>
    </row>
    <row r="3" spans="2:60" s="1" customFormat="1">
      <c r="B3" s="2" t="s">
        <v>2</v>
      </c>
      <c r="C3" s="26" t="s">
        <v>2790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4" t="s">
        <v>145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75">
        <v>3.85</v>
      </c>
      <c r="J11" s="18"/>
      <c r="K11" s="18"/>
      <c r="L11" s="18"/>
      <c r="M11" s="76">
        <v>5.5E-2</v>
      </c>
      <c r="N11" s="75">
        <v>1550677239.97</v>
      </c>
      <c r="O11" s="7"/>
      <c r="P11" s="75">
        <v>2032417.6689614959</v>
      </c>
      <c r="Q11" s="76">
        <f>P11/$P$11</f>
        <v>1</v>
      </c>
      <c r="R11" s="76">
        <f>P11/'סכום נכסי הקרן'!$C$42</f>
        <v>0.12745366338490691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4.21</v>
      </c>
      <c r="M12" s="80">
        <v>4.9700000000000001E-2</v>
      </c>
      <c r="N12" s="81">
        <v>1379677413.5999999</v>
      </c>
      <c r="P12" s="81">
        <v>1571384.3507449878</v>
      </c>
      <c r="Q12" s="80">
        <f t="shared" ref="Q12:Q75" si="0">P12/$P$11</f>
        <v>0.77316015046647268</v>
      </c>
      <c r="R12" s="80">
        <f>P12/'סכום נכסי הקרן'!$C$42</f>
        <v>9.854209356017779E-2</v>
      </c>
    </row>
    <row r="13" spans="2:60">
      <c r="B13" s="79" t="s">
        <v>2721</v>
      </c>
      <c r="I13" s="81">
        <v>2.78</v>
      </c>
      <c r="M13" s="80">
        <v>5.4699999999999999E-2</v>
      </c>
      <c r="N13" s="81">
        <v>665447025.14999998</v>
      </c>
      <c r="P13" s="81">
        <v>763282.13146620395</v>
      </c>
      <c r="Q13" s="80">
        <f t="shared" si="0"/>
        <v>0.37555377672750606</v>
      </c>
      <c r="R13" s="80">
        <f>P13/'סכום נכסי הקרן'!$C$42</f>
        <v>4.7865704641958044E-2</v>
      </c>
    </row>
    <row r="14" spans="2:60">
      <c r="B14" s="89" t="s">
        <v>3000</v>
      </c>
      <c r="C14" t="s">
        <v>2722</v>
      </c>
      <c r="D14" s="92">
        <v>29991172</v>
      </c>
      <c r="E14"/>
      <c r="F14" t="s">
        <v>2723</v>
      </c>
      <c r="G14" s="87"/>
      <c r="H14" t="s">
        <v>1052</v>
      </c>
      <c r="I14" s="91">
        <v>2.78</v>
      </c>
      <c r="J14" t="s">
        <v>128</v>
      </c>
      <c r="K14" t="s">
        <v>102</v>
      </c>
      <c r="L14" s="90">
        <v>5.5500000000000001E-2</v>
      </c>
      <c r="M14" s="90">
        <v>5.4699999999999999E-2</v>
      </c>
      <c r="N14" s="91">
        <v>665447025.14999998</v>
      </c>
      <c r="O14" s="91">
        <v>114.702163</v>
      </c>
      <c r="P14" s="91">
        <v>763282.13146620395</v>
      </c>
      <c r="Q14" s="90">
        <f t="shared" si="0"/>
        <v>0.37555377672750606</v>
      </c>
      <c r="R14" s="90">
        <f>P14/'סכום נכסי הקרן'!$C$42</f>
        <v>4.7865704641958044E-2</v>
      </c>
    </row>
    <row r="15" spans="2:60">
      <c r="B15" s="79" t="s">
        <v>2724</v>
      </c>
      <c r="I15" s="81">
        <v>7.21</v>
      </c>
      <c r="M15" s="80">
        <v>4.02E-2</v>
      </c>
      <c r="N15" s="81">
        <v>99739080.590000004</v>
      </c>
      <c r="P15" s="81">
        <v>109623.41707447734</v>
      </c>
      <c r="Q15" s="80">
        <f t="shared" si="0"/>
        <v>5.3937445412237342E-2</v>
      </c>
      <c r="R15" s="80">
        <f>P15/'סכום נכסי הקרן'!$C$42</f>
        <v>6.8745250114130895E-3</v>
      </c>
    </row>
    <row r="16" spans="2:60">
      <c r="B16" t="s">
        <v>3819</v>
      </c>
      <c r="C16" t="s">
        <v>2722</v>
      </c>
      <c r="D16" s="92">
        <v>9676</v>
      </c>
      <c r="E16"/>
      <c r="F16" t="s">
        <v>3907</v>
      </c>
      <c r="G16" s="87">
        <v>45107</v>
      </c>
      <c r="H16" t="s">
        <v>212</v>
      </c>
      <c r="I16" s="91">
        <v>8.82</v>
      </c>
      <c r="J16" t="s">
        <v>123</v>
      </c>
      <c r="K16" t="s">
        <v>102</v>
      </c>
      <c r="L16" s="90">
        <v>7.1300000000000002E-2</v>
      </c>
      <c r="M16" s="90">
        <v>7.1400000000000005E-2</v>
      </c>
      <c r="N16" s="91">
        <v>2582268.94</v>
      </c>
      <c r="O16" s="91">
        <v>105.7</v>
      </c>
      <c r="P16" s="91">
        <v>2729.45826958</v>
      </c>
      <c r="Q16" s="90">
        <f t="shared" si="0"/>
        <v>1.3429612974062909E-3</v>
      </c>
      <c r="R16" s="90">
        <f>P16/'סכום נכסי הקרן'!$C$42</f>
        <v>1.7116533713857927E-4</v>
      </c>
      <c r="W16" s="93"/>
    </row>
    <row r="17" spans="2:23">
      <c r="B17" t="s">
        <v>3819</v>
      </c>
      <c r="C17" t="s">
        <v>2722</v>
      </c>
      <c r="D17" s="92">
        <v>9677</v>
      </c>
      <c r="E17"/>
      <c r="F17" t="s">
        <v>3907</v>
      </c>
      <c r="G17" s="87">
        <v>45107</v>
      </c>
      <c r="H17" t="s">
        <v>212</v>
      </c>
      <c r="I17" s="91">
        <v>8.33</v>
      </c>
      <c r="J17" t="s">
        <v>123</v>
      </c>
      <c r="K17" t="s">
        <v>102</v>
      </c>
      <c r="L17" s="90">
        <v>7.2999999999999995E-2</v>
      </c>
      <c r="M17" s="90">
        <v>7.3200000000000001E-2</v>
      </c>
      <c r="N17" s="91">
        <v>194536.32000000001</v>
      </c>
      <c r="O17" s="91">
        <v>99.78</v>
      </c>
      <c r="P17" s="91">
        <v>194.10834009600001</v>
      </c>
      <c r="Q17" s="90">
        <f t="shared" si="0"/>
        <v>9.550612704286492E-5</v>
      </c>
      <c r="R17" s="90">
        <f>P17/'סכום נכסי הקרן'!$C$42</f>
        <v>1.217260576731746E-5</v>
      </c>
      <c r="W17" s="93"/>
    </row>
    <row r="18" spans="2:23">
      <c r="B18" t="s">
        <v>3819</v>
      </c>
      <c r="C18" t="s">
        <v>2722</v>
      </c>
      <c r="D18" s="92">
        <v>9678</v>
      </c>
      <c r="E18"/>
      <c r="F18" t="s">
        <v>3907</v>
      </c>
      <c r="G18" s="87">
        <v>45107</v>
      </c>
      <c r="H18" t="s">
        <v>212</v>
      </c>
      <c r="I18" s="91">
        <v>8.9600000000000009</v>
      </c>
      <c r="J18" t="s">
        <v>123</v>
      </c>
      <c r="K18" t="s">
        <v>102</v>
      </c>
      <c r="L18" s="90">
        <v>7.1499999999999994E-2</v>
      </c>
      <c r="M18" s="90">
        <v>7.1400000000000005E-2</v>
      </c>
      <c r="N18" s="91">
        <v>3396433.63</v>
      </c>
      <c r="O18" s="91">
        <v>105.86</v>
      </c>
      <c r="P18" s="91">
        <v>3595.4646407179998</v>
      </c>
      <c r="Q18" s="90">
        <f t="shared" si="0"/>
        <v>1.7690579528149713E-3</v>
      </c>
      <c r="R18" s="90">
        <f>P18/'סכום נכסי הקרן'!$C$42</f>
        <v>2.2547291682647186E-4</v>
      </c>
      <c r="W18" s="93"/>
    </row>
    <row r="19" spans="2:23">
      <c r="B19" t="s">
        <v>3819</v>
      </c>
      <c r="C19" t="s">
        <v>2722</v>
      </c>
      <c r="D19" s="92">
        <v>9675</v>
      </c>
      <c r="E19"/>
      <c r="F19" t="s">
        <v>3907</v>
      </c>
      <c r="G19" s="87">
        <v>45107</v>
      </c>
      <c r="H19" t="s">
        <v>212</v>
      </c>
      <c r="I19" s="91">
        <v>7.55</v>
      </c>
      <c r="J19" t="s">
        <v>123</v>
      </c>
      <c r="K19" t="s">
        <v>102</v>
      </c>
      <c r="L19" s="90">
        <v>6.5199999999999994E-2</v>
      </c>
      <c r="M19" s="90">
        <v>6.5199999999999994E-2</v>
      </c>
      <c r="N19" s="91">
        <v>1555183.3</v>
      </c>
      <c r="O19" s="91">
        <v>84.21</v>
      </c>
      <c r="P19" s="91">
        <v>1309.61985693</v>
      </c>
      <c r="Q19" s="90">
        <f t="shared" si="0"/>
        <v>6.4436551449544141E-4</v>
      </c>
      <c r="R19" s="90">
        <f>P19/'סכום נכסי הקרן'!$C$42</f>
        <v>8.212674538134434E-5</v>
      </c>
      <c r="W19" s="93"/>
    </row>
    <row r="20" spans="2:23">
      <c r="B20" t="s">
        <v>3819</v>
      </c>
      <c r="C20" t="s">
        <v>2722</v>
      </c>
      <c r="D20" s="92">
        <v>9672</v>
      </c>
      <c r="E20"/>
      <c r="F20" t="s">
        <v>3907</v>
      </c>
      <c r="G20" s="87">
        <v>45107</v>
      </c>
      <c r="H20" t="s">
        <v>212</v>
      </c>
      <c r="I20" s="91">
        <v>11.19</v>
      </c>
      <c r="J20" t="s">
        <v>123</v>
      </c>
      <c r="K20" t="s">
        <v>102</v>
      </c>
      <c r="L20" s="90">
        <v>3.5499999999999997E-2</v>
      </c>
      <c r="M20" s="90">
        <v>3.5499999999999997E-2</v>
      </c>
      <c r="N20" s="91">
        <v>395464.75</v>
      </c>
      <c r="O20" s="91">
        <v>140.37</v>
      </c>
      <c r="P20" s="91">
        <v>555.11386957499997</v>
      </c>
      <c r="Q20" s="90">
        <f t="shared" si="0"/>
        <v>2.7312981876340722E-4</v>
      </c>
      <c r="R20" s="90">
        <f>P20/'סכום נכסי הקרן'!$C$42</f>
        <v>3.481139598105194E-5</v>
      </c>
      <c r="W20" s="93"/>
    </row>
    <row r="21" spans="2:23">
      <c r="B21" t="s">
        <v>3819</v>
      </c>
      <c r="C21" t="s">
        <v>2722</v>
      </c>
      <c r="D21" s="92">
        <v>9673</v>
      </c>
      <c r="E21"/>
      <c r="F21" t="s">
        <v>3907</v>
      </c>
      <c r="G21" s="87">
        <v>45107</v>
      </c>
      <c r="H21" t="s">
        <v>212</v>
      </c>
      <c r="I21" s="91">
        <v>10.39</v>
      </c>
      <c r="J21" t="s">
        <v>123</v>
      </c>
      <c r="K21" t="s">
        <v>102</v>
      </c>
      <c r="L21" s="90">
        <v>3.3300000000000003E-2</v>
      </c>
      <c r="M21" s="90">
        <v>3.3399999999999999E-2</v>
      </c>
      <c r="N21" s="91">
        <v>2002781.29</v>
      </c>
      <c r="O21" s="91">
        <v>138.09</v>
      </c>
      <c r="P21" s="91">
        <v>2765.6406833609999</v>
      </c>
      <c r="Q21" s="90">
        <f t="shared" si="0"/>
        <v>1.360763944142524E-3</v>
      </c>
      <c r="R21" s="90">
        <f>P21/'סכום נכסי הקרן'!$C$42</f>
        <v>1.7343434968305953E-4</v>
      </c>
      <c r="W21" s="93"/>
    </row>
    <row r="22" spans="2:23">
      <c r="B22" t="s">
        <v>3819</v>
      </c>
      <c r="C22" t="s">
        <v>2722</v>
      </c>
      <c r="D22" s="92">
        <v>9674</v>
      </c>
      <c r="E22"/>
      <c r="F22" t="s">
        <v>3907</v>
      </c>
      <c r="G22" s="87">
        <v>45107</v>
      </c>
      <c r="H22" t="s">
        <v>212</v>
      </c>
      <c r="I22" s="91">
        <v>10.55</v>
      </c>
      <c r="J22" t="s">
        <v>123</v>
      </c>
      <c r="K22" t="s">
        <v>102</v>
      </c>
      <c r="L22" s="90">
        <v>3.4799999999999998E-2</v>
      </c>
      <c r="M22" s="90">
        <v>3.49E-2</v>
      </c>
      <c r="N22" s="91">
        <v>1553456.3</v>
      </c>
      <c r="O22" s="91">
        <v>127.12</v>
      </c>
      <c r="P22" s="91">
        <v>1974.7536485600001</v>
      </c>
      <c r="Q22" s="90">
        <f t="shared" si="0"/>
        <v>9.7162786897490394E-4</v>
      </c>
      <c r="R22" s="90">
        <f>P22/'סכום נכסי הקרן'!$C$42</f>
        <v>1.2383753134772186E-4</v>
      </c>
      <c r="W22" s="93"/>
    </row>
    <row r="23" spans="2:23">
      <c r="B23" t="s">
        <v>3819</v>
      </c>
      <c r="C23" t="s">
        <v>2722</v>
      </c>
      <c r="D23" s="92">
        <v>9671</v>
      </c>
      <c r="E23"/>
      <c r="F23" t="s">
        <v>3907</v>
      </c>
      <c r="G23" s="87">
        <v>45107</v>
      </c>
      <c r="H23" t="s">
        <v>212</v>
      </c>
      <c r="I23" s="91">
        <v>10.24</v>
      </c>
      <c r="J23" t="s">
        <v>123</v>
      </c>
      <c r="K23" t="s">
        <v>102</v>
      </c>
      <c r="L23" s="90">
        <v>3.0200000000000001E-2</v>
      </c>
      <c r="M23" s="90">
        <v>3.0200000000000001E-2</v>
      </c>
      <c r="N23" s="91">
        <v>6030405.9500000002</v>
      </c>
      <c r="O23" s="91">
        <v>107.53</v>
      </c>
      <c r="P23" s="91">
        <v>6484.4955180349998</v>
      </c>
      <c r="Q23" s="90">
        <f t="shared" si="0"/>
        <v>3.1905329387085981E-3</v>
      </c>
      <c r="R23" s="90">
        <f>P23/'סכום נכסי הקרן'!$C$42</f>
        <v>4.0664511118862349E-4</v>
      </c>
      <c r="W23" s="93"/>
    </row>
    <row r="24" spans="2:23">
      <c r="B24" t="s">
        <v>3820</v>
      </c>
      <c r="C24" t="s">
        <v>2722</v>
      </c>
      <c r="D24" s="92">
        <v>483891</v>
      </c>
      <c r="E24"/>
      <c r="F24" t="s">
        <v>3907</v>
      </c>
      <c r="G24" s="87"/>
      <c r="H24" t="s">
        <v>212</v>
      </c>
      <c r="I24" s="91">
        <v>0.01</v>
      </c>
      <c r="J24" t="s">
        <v>123</v>
      </c>
      <c r="K24" t="s">
        <v>102</v>
      </c>
      <c r="L24" s="90">
        <v>0</v>
      </c>
      <c r="M24" s="90">
        <v>1E-4</v>
      </c>
      <c r="N24" s="91">
        <v>-393.21</v>
      </c>
      <c r="O24" s="91">
        <v>2687.36</v>
      </c>
      <c r="P24" s="91">
        <v>-10.566968255999999</v>
      </c>
      <c r="Q24" s="90">
        <f t="shared" si="0"/>
        <v>-5.1992109778298674E-6</v>
      </c>
      <c r="R24" s="90">
        <f>P24/'סכום נכסי הקרן'!$C$42</f>
        <v>-6.6265848583544066E-7</v>
      </c>
    </row>
    <row r="25" spans="2:23">
      <c r="B25" t="s">
        <v>3820</v>
      </c>
      <c r="C25" t="s">
        <v>2722</v>
      </c>
      <c r="D25" s="92">
        <v>483894</v>
      </c>
      <c r="E25"/>
      <c r="F25" t="s">
        <v>3907</v>
      </c>
      <c r="G25" s="87"/>
      <c r="H25" t="s">
        <v>212</v>
      </c>
      <c r="I25" s="91">
        <v>0.01</v>
      </c>
      <c r="J25" t="s">
        <v>123</v>
      </c>
      <c r="K25" t="s">
        <v>102</v>
      </c>
      <c r="L25" s="90">
        <v>0</v>
      </c>
      <c r="M25" s="90">
        <v>1E-4</v>
      </c>
      <c r="N25" s="91">
        <v>-296.98</v>
      </c>
      <c r="O25" s="91">
        <v>3298.88</v>
      </c>
      <c r="P25" s="91">
        <v>-9.7970138240000004</v>
      </c>
      <c r="Q25" s="90">
        <f t="shared" si="0"/>
        <v>-4.8203742634288248E-6</v>
      </c>
      <c r="R25" s="90">
        <f>P25/'סכום נכסי הקרן'!$C$42</f>
        <v>-6.1437435876032604E-7</v>
      </c>
    </row>
    <row r="26" spans="2:23">
      <c r="B26" t="s">
        <v>3820</v>
      </c>
      <c r="C26" t="s">
        <v>2722</v>
      </c>
      <c r="D26" s="92">
        <v>483898</v>
      </c>
      <c r="E26"/>
      <c r="F26" t="s">
        <v>3907</v>
      </c>
      <c r="G26" s="87"/>
      <c r="H26" t="s">
        <v>212</v>
      </c>
      <c r="I26" s="91">
        <v>0.01</v>
      </c>
      <c r="J26" t="s">
        <v>123</v>
      </c>
      <c r="K26" t="s">
        <v>102</v>
      </c>
      <c r="L26" s="90">
        <v>0</v>
      </c>
      <c r="M26" s="90">
        <v>1E-4</v>
      </c>
      <c r="N26" s="91">
        <v>-350.27</v>
      </c>
      <c r="O26" s="91">
        <v>2145.1999999999998</v>
      </c>
      <c r="P26" s="91">
        <v>-7.5139920399999998</v>
      </c>
      <c r="Q26" s="90">
        <f t="shared" si="0"/>
        <v>-3.6970708111583302E-6</v>
      </c>
      <c r="R26" s="90">
        <f>P26/'סכום נכסי הקרן'!$C$42</f>
        <v>-4.7120521867553854E-7</v>
      </c>
    </row>
    <row r="27" spans="2:23">
      <c r="B27" t="s">
        <v>3820</v>
      </c>
      <c r="C27" t="s">
        <v>2722</v>
      </c>
      <c r="D27" s="92">
        <v>524863</v>
      </c>
      <c r="E27"/>
      <c r="F27" t="s">
        <v>3907</v>
      </c>
      <c r="G27" s="87"/>
      <c r="H27" t="s">
        <v>212</v>
      </c>
      <c r="I27" s="91">
        <v>0.01</v>
      </c>
      <c r="J27" t="s">
        <v>123</v>
      </c>
      <c r="K27" t="s">
        <v>102</v>
      </c>
      <c r="L27" s="90">
        <v>0</v>
      </c>
      <c r="M27" s="90">
        <v>1E-4</v>
      </c>
      <c r="N27" s="91">
        <v>-126.68</v>
      </c>
      <c r="O27" s="91">
        <v>3115.79</v>
      </c>
      <c r="P27" s="91">
        <v>-3.9470827719999999</v>
      </c>
      <c r="Q27" s="90">
        <f t="shared" si="0"/>
        <v>-1.9420628113397774E-6</v>
      </c>
      <c r="R27" s="90">
        <f>P27/'סכום נכסי הקרן'!$C$42</f>
        <v>-2.4752301982884596E-7</v>
      </c>
    </row>
    <row r="28" spans="2:23">
      <c r="B28" t="s">
        <v>3820</v>
      </c>
      <c r="C28" t="s">
        <v>2722</v>
      </c>
      <c r="D28" s="92">
        <v>524862</v>
      </c>
      <c r="E28"/>
      <c r="F28" t="s">
        <v>3907</v>
      </c>
      <c r="G28" s="87"/>
      <c r="H28" t="s">
        <v>212</v>
      </c>
      <c r="I28" s="91">
        <v>0.01</v>
      </c>
      <c r="J28" t="s">
        <v>123</v>
      </c>
      <c r="K28" t="s">
        <v>102</v>
      </c>
      <c r="L28" s="90">
        <v>0</v>
      </c>
      <c r="M28" s="90">
        <v>1E-4</v>
      </c>
      <c r="N28" s="91">
        <v>-475.83</v>
      </c>
      <c r="O28" s="91">
        <v>3350.52</v>
      </c>
      <c r="P28" s="91">
        <v>-15.942779315999999</v>
      </c>
      <c r="Q28" s="90">
        <f t="shared" si="0"/>
        <v>-7.8442436116717472E-6</v>
      </c>
      <c r="R28" s="90">
        <f>P28/'סכום נכסי הקרן'!$C$42</f>
        <v>-9.9977758479121744E-7</v>
      </c>
    </row>
    <row r="29" spans="2:23">
      <c r="B29" t="s">
        <v>3820</v>
      </c>
      <c r="C29" t="s">
        <v>2722</v>
      </c>
      <c r="D29" s="92">
        <v>562252</v>
      </c>
      <c r="E29"/>
      <c r="F29" t="s">
        <v>3907</v>
      </c>
      <c r="G29" s="87"/>
      <c r="H29" t="s">
        <v>212</v>
      </c>
      <c r="I29" s="91">
        <v>0.01</v>
      </c>
      <c r="J29" t="s">
        <v>123</v>
      </c>
      <c r="K29" t="s">
        <v>102</v>
      </c>
      <c r="L29" s="90">
        <v>0</v>
      </c>
      <c r="M29" s="90">
        <v>1E-4</v>
      </c>
      <c r="N29" s="91">
        <v>-26.45</v>
      </c>
      <c r="O29" s="91">
        <v>21886.092097000001</v>
      </c>
      <c r="P29" s="91">
        <v>-5.7888713596564996</v>
      </c>
      <c r="Q29" s="90">
        <f t="shared" si="0"/>
        <v>-2.8482685660838791E-6</v>
      </c>
      <c r="R29" s="90">
        <f>P29/'סכום נכסי הקרן'!$C$42</f>
        <v>-3.6302226305146618E-7</v>
      </c>
    </row>
    <row r="30" spans="2:23">
      <c r="B30" t="s">
        <v>3820</v>
      </c>
      <c r="C30" t="s">
        <v>2722</v>
      </c>
      <c r="D30" s="92">
        <v>483893</v>
      </c>
      <c r="E30"/>
      <c r="F30" t="s">
        <v>3907</v>
      </c>
      <c r="G30" s="87"/>
      <c r="H30" t="s">
        <v>212</v>
      </c>
      <c r="I30" s="91">
        <v>0.01</v>
      </c>
      <c r="J30" t="s">
        <v>123</v>
      </c>
      <c r="K30" t="s">
        <v>102</v>
      </c>
      <c r="L30" s="90">
        <v>0</v>
      </c>
      <c r="M30" s="90">
        <v>1E-4</v>
      </c>
      <c r="N30" s="91">
        <v>-360.54</v>
      </c>
      <c r="O30" s="91">
        <v>1363.08</v>
      </c>
      <c r="P30" s="91">
        <v>-4.914448632</v>
      </c>
      <c r="Q30" s="90">
        <f t="shared" si="0"/>
        <v>-2.4180308541162878E-6</v>
      </c>
      <c r="R30" s="90">
        <f>P30/'סכום נכסי הקרן'!$C$42</f>
        <v>-3.0818689053485626E-7</v>
      </c>
    </row>
    <row r="31" spans="2:23">
      <c r="B31" t="s">
        <v>3820</v>
      </c>
      <c r="C31" t="s">
        <v>2722</v>
      </c>
      <c r="D31" s="92">
        <v>483897</v>
      </c>
      <c r="E31"/>
      <c r="F31" t="s">
        <v>3907</v>
      </c>
      <c r="G31" s="87"/>
      <c r="H31" t="s">
        <v>212</v>
      </c>
      <c r="I31" s="91">
        <v>0.01</v>
      </c>
      <c r="J31" t="s">
        <v>123</v>
      </c>
      <c r="K31" t="s">
        <v>102</v>
      </c>
      <c r="L31" s="90">
        <v>0</v>
      </c>
      <c r="M31" s="90">
        <v>1E-4</v>
      </c>
      <c r="N31" s="91">
        <v>-401.12</v>
      </c>
      <c r="O31" s="91">
        <v>967.71</v>
      </c>
      <c r="P31" s="91">
        <v>-3.8816783520000002</v>
      </c>
      <c r="Q31" s="90">
        <f t="shared" si="0"/>
        <v>-1.9098822113583674E-6</v>
      </c>
      <c r="R31" s="90">
        <f>P31/'סכום נכסי הקרן'!$C$42</f>
        <v>-2.4342148447129101E-7</v>
      </c>
    </row>
    <row r="32" spans="2:23">
      <c r="B32" t="s">
        <v>3820</v>
      </c>
      <c r="C32" t="s">
        <v>2722</v>
      </c>
      <c r="D32" s="92">
        <v>524861</v>
      </c>
      <c r="E32"/>
      <c r="F32" t="s">
        <v>3907</v>
      </c>
      <c r="G32" s="87"/>
      <c r="H32" t="s">
        <v>212</v>
      </c>
      <c r="I32" s="91">
        <v>0.01</v>
      </c>
      <c r="J32" t="s">
        <v>123</v>
      </c>
      <c r="K32" t="s">
        <v>102</v>
      </c>
      <c r="L32" s="90">
        <v>0</v>
      </c>
      <c r="M32" s="90">
        <v>1E-4</v>
      </c>
      <c r="N32" s="91">
        <v>-253.22</v>
      </c>
      <c r="O32" s="91">
        <v>5561.05</v>
      </c>
      <c r="P32" s="91">
        <v>-14.08169081</v>
      </c>
      <c r="Q32" s="90">
        <f t="shared" si="0"/>
        <v>-6.9285418174874058E-6</v>
      </c>
      <c r="R32" s="90">
        <f>P32/'סכום נכסי הקרן'!$C$42</f>
        <v>-8.83068036554291E-7</v>
      </c>
    </row>
    <row r="33" spans="2:23">
      <c r="B33" t="s">
        <v>3820</v>
      </c>
      <c r="C33" t="s">
        <v>2722</v>
      </c>
      <c r="D33" s="92">
        <v>483892</v>
      </c>
      <c r="E33"/>
      <c r="F33" t="s">
        <v>3907</v>
      </c>
      <c r="G33" s="87"/>
      <c r="H33" t="s">
        <v>212</v>
      </c>
      <c r="I33" s="91">
        <v>0.01</v>
      </c>
      <c r="J33" t="s">
        <v>123</v>
      </c>
      <c r="K33" t="s">
        <v>102</v>
      </c>
      <c r="L33" s="90">
        <v>0</v>
      </c>
      <c r="M33" s="90">
        <v>1E-4</v>
      </c>
      <c r="N33" s="91">
        <v>-634.4</v>
      </c>
      <c r="O33" s="91">
        <v>2775.85</v>
      </c>
      <c r="P33" s="91">
        <v>-17.609992399999999</v>
      </c>
      <c r="Q33" s="90">
        <f t="shared" si="0"/>
        <v>-8.6645538803046197E-6</v>
      </c>
      <c r="R33" s="90">
        <f>P33/'סכום נכסי הקרן'!$C$42</f>
        <v>-1.1043291336407339E-6</v>
      </c>
    </row>
    <row r="34" spans="2:23">
      <c r="B34" t="s">
        <v>3820</v>
      </c>
      <c r="C34" t="s">
        <v>2722</v>
      </c>
      <c r="D34" s="92">
        <v>483896</v>
      </c>
      <c r="E34"/>
      <c r="F34" t="s">
        <v>3907</v>
      </c>
      <c r="G34" s="87"/>
      <c r="H34" t="s">
        <v>212</v>
      </c>
      <c r="I34" s="91">
        <v>0.01</v>
      </c>
      <c r="J34" t="s">
        <v>123</v>
      </c>
      <c r="K34" t="s">
        <v>102</v>
      </c>
      <c r="L34" s="90">
        <v>0</v>
      </c>
      <c r="M34" s="90">
        <v>1E-4</v>
      </c>
      <c r="N34" s="91">
        <v>-828.1</v>
      </c>
      <c r="O34" s="91">
        <v>1270.96</v>
      </c>
      <c r="P34" s="91">
        <v>-10.52481976</v>
      </c>
      <c r="Q34" s="90">
        <f t="shared" si="0"/>
        <v>-5.1784728703809511E-6</v>
      </c>
      <c r="R34" s="90">
        <f>P34/'סכום נכסי הקרן'!$C$42</f>
        <v>-6.6001533806940649E-7</v>
      </c>
    </row>
    <row r="35" spans="2:23">
      <c r="B35" t="s">
        <v>3820</v>
      </c>
      <c r="C35" t="s">
        <v>2722</v>
      </c>
      <c r="D35" s="92">
        <v>524860</v>
      </c>
      <c r="E35"/>
      <c r="F35" t="s">
        <v>3907</v>
      </c>
      <c r="G35" s="87"/>
      <c r="H35" t="s">
        <v>212</v>
      </c>
      <c r="I35" s="91">
        <v>0.01</v>
      </c>
      <c r="J35" t="s">
        <v>123</v>
      </c>
      <c r="K35" t="s">
        <v>102</v>
      </c>
      <c r="L35" s="90">
        <v>0</v>
      </c>
      <c r="M35" s="90">
        <v>1E-4</v>
      </c>
      <c r="N35" s="91">
        <v>-1022.53</v>
      </c>
      <c r="O35" s="91">
        <v>1572.05</v>
      </c>
      <c r="P35" s="91">
        <v>-16.074682865</v>
      </c>
      <c r="Q35" s="90">
        <f t="shared" si="0"/>
        <v>-7.909143435666783E-6</v>
      </c>
      <c r="R35" s="90">
        <f>P35/'סכום נכסי הקרן'!$C$42</f>
        <v>-1.0080493051124203E-6</v>
      </c>
    </row>
    <row r="36" spans="2:23">
      <c r="B36" t="s">
        <v>3820</v>
      </c>
      <c r="C36" t="s">
        <v>2722</v>
      </c>
      <c r="D36" s="92">
        <v>562249</v>
      </c>
      <c r="E36"/>
      <c r="F36" t="s">
        <v>3907</v>
      </c>
      <c r="G36" s="87"/>
      <c r="H36" t="s">
        <v>212</v>
      </c>
      <c r="I36" s="91">
        <v>0.01</v>
      </c>
      <c r="J36" t="s">
        <v>123</v>
      </c>
      <c r="K36" t="s">
        <v>102</v>
      </c>
      <c r="L36" s="90">
        <v>0</v>
      </c>
      <c r="M36" s="90">
        <v>1E-4</v>
      </c>
      <c r="N36" s="91">
        <v>-89.85</v>
      </c>
      <c r="O36" s="91">
        <v>6357.1</v>
      </c>
      <c r="P36" s="91">
        <v>-5.7118543500000003</v>
      </c>
      <c r="Q36" s="90">
        <f t="shared" si="0"/>
        <v>-2.8103742834112368E-6</v>
      </c>
      <c r="R36" s="90">
        <f>P36/'סכום נכסי הקרן'!$C$42</f>
        <v>-3.5819249790349475E-7</v>
      </c>
    </row>
    <row r="37" spans="2:23">
      <c r="B37" t="s">
        <v>3820</v>
      </c>
      <c r="C37" t="s">
        <v>2722</v>
      </c>
      <c r="D37" s="92">
        <v>562248</v>
      </c>
      <c r="E37"/>
      <c r="F37" t="s">
        <v>3907</v>
      </c>
      <c r="G37" s="87"/>
      <c r="H37" t="s">
        <v>212</v>
      </c>
      <c r="I37" s="91">
        <v>0.01</v>
      </c>
      <c r="J37" t="s">
        <v>123</v>
      </c>
      <c r="K37" t="s">
        <v>102</v>
      </c>
      <c r="L37" s="90">
        <v>0</v>
      </c>
      <c r="M37" s="90">
        <v>1E-4</v>
      </c>
      <c r="N37" s="91">
        <v>-49.52</v>
      </c>
      <c r="O37" s="91">
        <v>16567.48</v>
      </c>
      <c r="P37" s="91">
        <v>-8.2042160959999997</v>
      </c>
      <c r="Q37" s="90">
        <f t="shared" si="0"/>
        <v>-4.0366781992168506E-6</v>
      </c>
      <c r="R37" s="90">
        <f>P37/'סכום נכסי הקרן'!$C$42</f>
        <v>-5.1448942439617666E-7</v>
      </c>
    </row>
    <row r="38" spans="2:23">
      <c r="B38" t="s">
        <v>3820</v>
      </c>
      <c r="C38" t="s">
        <v>2722</v>
      </c>
      <c r="D38" s="92">
        <v>483895</v>
      </c>
      <c r="E38"/>
      <c r="F38" t="s">
        <v>3907</v>
      </c>
      <c r="G38" s="87"/>
      <c r="H38" t="s">
        <v>212</v>
      </c>
      <c r="I38" s="91">
        <v>0.01</v>
      </c>
      <c r="J38" t="s">
        <v>123</v>
      </c>
      <c r="K38" t="s">
        <v>102</v>
      </c>
      <c r="L38" s="90">
        <v>0</v>
      </c>
      <c r="M38" s="90">
        <v>1E-4</v>
      </c>
      <c r="N38" s="91">
        <v>-1112.07</v>
      </c>
      <c r="O38" s="91">
        <v>618.20000000000005</v>
      </c>
      <c r="P38" s="91">
        <v>-6.87481674</v>
      </c>
      <c r="Q38" s="90">
        <f t="shared" si="0"/>
        <v>-3.3825806796458448E-6</v>
      </c>
      <c r="R38" s="90">
        <f>P38/'סכום נכסי הקרן'!$C$42</f>
        <v>-4.3112229931587112E-7</v>
      </c>
    </row>
    <row r="39" spans="2:23">
      <c r="B39" t="s">
        <v>3820</v>
      </c>
      <c r="C39" t="s">
        <v>2722</v>
      </c>
      <c r="D39" s="92">
        <v>524859</v>
      </c>
      <c r="E39"/>
      <c r="F39" t="s">
        <v>3907</v>
      </c>
      <c r="G39" s="87"/>
      <c r="H39" t="s">
        <v>212</v>
      </c>
      <c r="I39" s="91">
        <v>0.01</v>
      </c>
      <c r="J39" t="s">
        <v>123</v>
      </c>
      <c r="K39" t="s">
        <v>102</v>
      </c>
      <c r="L39" s="90">
        <v>0</v>
      </c>
      <c r="M39" s="90">
        <v>1E-4</v>
      </c>
      <c r="N39" s="91">
        <v>-1181.0999999999999</v>
      </c>
      <c r="O39" s="91">
        <v>1027.0999999999999</v>
      </c>
      <c r="P39" s="91">
        <v>-12.1310781</v>
      </c>
      <c r="Q39" s="90">
        <f t="shared" si="0"/>
        <v>-5.9687918902016899E-6</v>
      </c>
      <c r="R39" s="90">
        <f>P39/'סכום נכסי הקרן'!$C$42</f>
        <v>-7.6074439238832847E-7</v>
      </c>
    </row>
    <row r="40" spans="2:23">
      <c r="B40" t="s">
        <v>3820</v>
      </c>
      <c r="C40" t="s">
        <v>2722</v>
      </c>
      <c r="D40" s="92">
        <v>562247</v>
      </c>
      <c r="E40"/>
      <c r="F40" t="s">
        <v>3907</v>
      </c>
      <c r="G40" s="87"/>
      <c r="H40" t="s">
        <v>212</v>
      </c>
      <c r="I40" s="91">
        <v>0.01</v>
      </c>
      <c r="J40" t="s">
        <v>123</v>
      </c>
      <c r="K40" t="s">
        <v>102</v>
      </c>
      <c r="L40" s="90">
        <v>0</v>
      </c>
      <c r="M40" s="90">
        <v>1E-4</v>
      </c>
      <c r="N40" s="91">
        <v>-95.37</v>
      </c>
      <c r="O40" s="91">
        <v>3170.36</v>
      </c>
      <c r="P40" s="91">
        <v>-3.0235723320000001</v>
      </c>
      <c r="Q40" s="90">
        <f t="shared" si="0"/>
        <v>-1.4876727250383306E-6</v>
      </c>
      <c r="R40" s="90">
        <f>P40/'סכום נכסי הקרן'!$C$42</f>
        <v>-1.8960933872394254E-7</v>
      </c>
    </row>
    <row r="41" spans="2:23">
      <c r="B41" t="s">
        <v>3820</v>
      </c>
      <c r="C41" t="s">
        <v>2722</v>
      </c>
      <c r="D41" s="92">
        <v>435946</v>
      </c>
      <c r="E41"/>
      <c r="F41" t="s">
        <v>3907</v>
      </c>
      <c r="G41" s="87">
        <v>42551</v>
      </c>
      <c r="H41" t="s">
        <v>212</v>
      </c>
      <c r="I41" s="91">
        <v>7.48</v>
      </c>
      <c r="J41" t="s">
        <v>123</v>
      </c>
      <c r="K41" t="s">
        <v>102</v>
      </c>
      <c r="L41" s="90">
        <v>5.2200000000000003E-2</v>
      </c>
      <c r="M41" s="90">
        <v>5.2699999999999997E-2</v>
      </c>
      <c r="N41" s="91">
        <v>4177603.54</v>
      </c>
      <c r="O41" s="91">
        <v>99.05</v>
      </c>
      <c r="P41" s="91">
        <v>4137.9163063699998</v>
      </c>
      <c r="Q41" s="90">
        <f t="shared" si="0"/>
        <v>2.0359576525844467E-3</v>
      </c>
      <c r="R41" s="90">
        <f>P41/'סכום נכסי הקרן'!$C$42</f>
        <v>2.594902613184233E-4</v>
      </c>
      <c r="W41" s="93"/>
    </row>
    <row r="42" spans="2:23">
      <c r="B42" t="s">
        <v>3820</v>
      </c>
      <c r="C42" t="s">
        <v>2722</v>
      </c>
      <c r="D42" s="92">
        <v>448548</v>
      </c>
      <c r="E42"/>
      <c r="F42" t="s">
        <v>3907</v>
      </c>
      <c r="G42" s="87">
        <v>42643</v>
      </c>
      <c r="H42" t="s">
        <v>212</v>
      </c>
      <c r="I42" s="91">
        <v>6.81</v>
      </c>
      <c r="J42" t="s">
        <v>123</v>
      </c>
      <c r="K42" t="s">
        <v>102</v>
      </c>
      <c r="L42" s="90">
        <v>5.0200000000000002E-2</v>
      </c>
      <c r="M42" s="90">
        <v>5.0700000000000002E-2</v>
      </c>
      <c r="N42" s="91">
        <v>3937690.65</v>
      </c>
      <c r="O42" s="91">
        <v>100.32</v>
      </c>
      <c r="P42" s="91">
        <v>3950.29126008</v>
      </c>
      <c r="Q42" s="90">
        <f t="shared" si="0"/>
        <v>1.9436414672081058E-3</v>
      </c>
      <c r="R42" s="90">
        <f>P42/'סכום נכסי הקרן'!$C$42</f>
        <v>2.4772422530248847E-4</v>
      </c>
      <c r="W42" s="93"/>
    </row>
    <row r="43" spans="2:23">
      <c r="B43" t="s">
        <v>3820</v>
      </c>
      <c r="C43" t="s">
        <v>2722</v>
      </c>
      <c r="D43" s="92">
        <v>435945</v>
      </c>
      <c r="E43"/>
      <c r="F43" t="s">
        <v>3907</v>
      </c>
      <c r="G43" s="87">
        <v>42551</v>
      </c>
      <c r="H43" t="s">
        <v>212</v>
      </c>
      <c r="I43" s="91">
        <v>5.47</v>
      </c>
      <c r="J43" t="s">
        <v>123</v>
      </c>
      <c r="K43" t="s">
        <v>102</v>
      </c>
      <c r="L43" s="90">
        <v>4.65E-2</v>
      </c>
      <c r="M43" s="90">
        <v>4.65E-2</v>
      </c>
      <c r="N43" s="91">
        <v>2731960.72</v>
      </c>
      <c r="O43" s="91">
        <v>99.07</v>
      </c>
      <c r="P43" s="91">
        <v>2706.5534853039999</v>
      </c>
      <c r="Q43" s="90">
        <f t="shared" si="0"/>
        <v>1.3316915743440507E-3</v>
      </c>
      <c r="R43" s="90">
        <f>P43/'סכום נכסי הקרן'!$C$42</f>
        <v>1.6972896964896335E-4</v>
      </c>
      <c r="W43" s="93"/>
    </row>
    <row r="44" spans="2:23">
      <c r="B44" t="s">
        <v>3820</v>
      </c>
      <c r="C44" t="s">
        <v>2722</v>
      </c>
      <c r="D44" s="92">
        <v>448547</v>
      </c>
      <c r="E44"/>
      <c r="F44" t="s">
        <v>3907</v>
      </c>
      <c r="G44" s="87">
        <v>42643</v>
      </c>
      <c r="H44" t="s">
        <v>212</v>
      </c>
      <c r="I44" s="91">
        <v>4.59</v>
      </c>
      <c r="J44" t="s">
        <v>123</v>
      </c>
      <c r="K44" t="s">
        <v>102</v>
      </c>
      <c r="L44" s="90">
        <v>4.6899999999999997E-2</v>
      </c>
      <c r="M44" s="90">
        <v>4.6899999999999997E-2</v>
      </c>
      <c r="N44" s="91">
        <v>3053405.95</v>
      </c>
      <c r="O44" s="91">
        <v>96.82</v>
      </c>
      <c r="P44" s="91">
        <v>2956.3076407899998</v>
      </c>
      <c r="Q44" s="90">
        <f t="shared" si="0"/>
        <v>1.4545768253926782E-3</v>
      </c>
      <c r="R44" s="90">
        <f>P44/'סכום נכסי הקרן'!$C$42</f>
        <v>1.8539114507108492E-4</v>
      </c>
      <c r="W44" s="93"/>
    </row>
    <row r="45" spans="2:23">
      <c r="B45" t="s">
        <v>3820</v>
      </c>
      <c r="C45" t="s">
        <v>2722</v>
      </c>
      <c r="D45" s="92">
        <v>496264</v>
      </c>
      <c r="E45"/>
      <c r="F45" t="s">
        <v>3907</v>
      </c>
      <c r="G45" s="87">
        <v>43100</v>
      </c>
      <c r="H45" t="s">
        <v>212</v>
      </c>
      <c r="I45" s="91">
        <v>7.55</v>
      </c>
      <c r="J45" t="s">
        <v>123</v>
      </c>
      <c r="K45" t="s">
        <v>102</v>
      </c>
      <c r="L45" s="90">
        <v>6.2300000000000001E-2</v>
      </c>
      <c r="M45" s="90">
        <v>6.2300000000000001E-2</v>
      </c>
      <c r="N45" s="91">
        <v>1745893.95</v>
      </c>
      <c r="O45" s="91">
        <v>110.52</v>
      </c>
      <c r="P45" s="91">
        <v>1929.56199354</v>
      </c>
      <c r="Q45" s="90">
        <f t="shared" si="0"/>
        <v>9.4939245166371139E-4</v>
      </c>
      <c r="R45" s="90">
        <f>P45/'סכום נכסי הקרן'!$C$42</f>
        <v>1.2100354595451817E-4</v>
      </c>
      <c r="W45" s="93"/>
    </row>
    <row r="46" spans="2:23">
      <c r="B46" t="s">
        <v>3820</v>
      </c>
      <c r="C46" t="s">
        <v>2722</v>
      </c>
      <c r="D46" s="92">
        <v>496073</v>
      </c>
      <c r="E46"/>
      <c r="F46" t="s">
        <v>3907</v>
      </c>
      <c r="G46" s="87">
        <v>43100</v>
      </c>
      <c r="H46" t="s">
        <v>212</v>
      </c>
      <c r="I46" s="91">
        <v>8.2799999999999994</v>
      </c>
      <c r="J46" t="s">
        <v>123</v>
      </c>
      <c r="K46" t="s">
        <v>102</v>
      </c>
      <c r="L46" s="90">
        <v>3.8600000000000002E-2</v>
      </c>
      <c r="M46" s="90">
        <v>3.8600000000000002E-2</v>
      </c>
      <c r="N46" s="91">
        <v>7063109.1399999997</v>
      </c>
      <c r="O46" s="91">
        <v>117.33</v>
      </c>
      <c r="P46" s="91">
        <v>8287.1459539619991</v>
      </c>
      <c r="Q46" s="90">
        <f t="shared" si="0"/>
        <v>4.0774817501938376E-3</v>
      </c>
      <c r="R46" s="90">
        <f>P46/'סכום נכסי הקרן'!$C$42</f>
        <v>5.1968998644730637E-4</v>
      </c>
      <c r="W46" s="93"/>
    </row>
    <row r="47" spans="2:23">
      <c r="B47" t="s">
        <v>3820</v>
      </c>
      <c r="C47" t="s">
        <v>2722</v>
      </c>
      <c r="D47" s="92">
        <v>496075</v>
      </c>
      <c r="E47"/>
      <c r="F47" t="s">
        <v>3907</v>
      </c>
      <c r="G47" s="87">
        <v>43100</v>
      </c>
      <c r="H47" t="s">
        <v>212</v>
      </c>
      <c r="I47" s="91">
        <v>7.99</v>
      </c>
      <c r="J47" t="s">
        <v>123</v>
      </c>
      <c r="K47" t="s">
        <v>102</v>
      </c>
      <c r="L47" s="90">
        <v>4.8800000000000003E-2</v>
      </c>
      <c r="M47" s="90">
        <v>4.9299999999999997E-2</v>
      </c>
      <c r="N47" s="91">
        <v>6566659.9699999997</v>
      </c>
      <c r="O47" s="91">
        <v>101.73</v>
      </c>
      <c r="P47" s="91">
        <v>6680.2631874810004</v>
      </c>
      <c r="Q47" s="90">
        <f t="shared" si="0"/>
        <v>3.2868554970270523E-3</v>
      </c>
      <c r="R47" s="90">
        <f>P47/'סכום נכסי הקרן'!$C$42</f>
        <v>4.1892177411291683E-4</v>
      </c>
      <c r="W47" s="93"/>
    </row>
    <row r="48" spans="2:23">
      <c r="B48" t="s">
        <v>3820</v>
      </c>
      <c r="C48" t="s">
        <v>2722</v>
      </c>
      <c r="D48" s="92">
        <v>496072</v>
      </c>
      <c r="E48"/>
      <c r="F48" t="s">
        <v>3907</v>
      </c>
      <c r="G48" s="87">
        <v>43100</v>
      </c>
      <c r="H48" t="s">
        <v>212</v>
      </c>
      <c r="I48" s="91">
        <v>7.36</v>
      </c>
      <c r="J48" t="s">
        <v>123</v>
      </c>
      <c r="K48" t="s">
        <v>102</v>
      </c>
      <c r="L48" s="90">
        <v>1.6299999999999999E-2</v>
      </c>
      <c r="M48" s="90">
        <v>1.6299999999999999E-2</v>
      </c>
      <c r="N48" s="91">
        <v>5134833.96</v>
      </c>
      <c r="O48" s="91">
        <v>121</v>
      </c>
      <c r="P48" s="91">
        <v>6213.1490916000002</v>
      </c>
      <c r="Q48" s="90">
        <f t="shared" si="0"/>
        <v>3.0570237537714045E-3</v>
      </c>
      <c r="R48" s="90">
        <f>P48/'סכום נכסי הקרן'!$C$42</f>
        <v>3.8962887647284514E-4</v>
      </c>
      <c r="W48" s="93"/>
    </row>
    <row r="49" spans="2:23">
      <c r="B49" t="s">
        <v>3820</v>
      </c>
      <c r="C49" t="s">
        <v>2722</v>
      </c>
      <c r="D49" s="92">
        <v>496263</v>
      </c>
      <c r="E49"/>
      <c r="F49" t="s">
        <v>3907</v>
      </c>
      <c r="G49" s="87">
        <v>43100</v>
      </c>
      <c r="H49" t="s">
        <v>212</v>
      </c>
      <c r="I49" s="91">
        <v>6.15</v>
      </c>
      <c r="J49" t="s">
        <v>123</v>
      </c>
      <c r="K49" t="s">
        <v>102</v>
      </c>
      <c r="L49" s="90">
        <v>4.53E-2</v>
      </c>
      <c r="M49" s="90">
        <v>4.53E-2</v>
      </c>
      <c r="N49" s="91">
        <v>7992421.79</v>
      </c>
      <c r="O49" s="91">
        <v>96.05</v>
      </c>
      <c r="P49" s="91">
        <v>7676.7211292949996</v>
      </c>
      <c r="Q49" s="90">
        <f t="shared" si="0"/>
        <v>3.7771375670127747E-3</v>
      </c>
      <c r="R49" s="90">
        <f>P49/'סכום נכסי הקרן'!$C$42</f>
        <v>4.8141002002453247E-4</v>
      </c>
      <c r="W49" s="93"/>
    </row>
    <row r="50" spans="2:23">
      <c r="B50" t="s">
        <v>3820</v>
      </c>
      <c r="C50" t="s">
        <v>2722</v>
      </c>
      <c r="D50" s="92">
        <v>435944</v>
      </c>
      <c r="E50"/>
      <c r="F50" t="s">
        <v>3907</v>
      </c>
      <c r="G50" s="87">
        <v>42551</v>
      </c>
      <c r="H50" t="s">
        <v>212</v>
      </c>
      <c r="I50" s="91">
        <v>7.79</v>
      </c>
      <c r="J50" t="s">
        <v>123</v>
      </c>
      <c r="K50" t="s">
        <v>102</v>
      </c>
      <c r="L50" s="90">
        <v>4.1300000000000003E-2</v>
      </c>
      <c r="M50" s="90">
        <v>4.1200000000000001E-2</v>
      </c>
      <c r="N50" s="91">
        <v>7421809.4299999997</v>
      </c>
      <c r="O50" s="91">
        <v>111.47</v>
      </c>
      <c r="P50" s="91">
        <v>8273.0909716210008</v>
      </c>
      <c r="Q50" s="90">
        <f t="shared" si="0"/>
        <v>4.0705663496068212E-3</v>
      </c>
      <c r="R50" s="90">
        <f>P50/'סכום נכסי הקרן'!$C$42</f>
        <v>5.1880859330871709E-4</v>
      </c>
      <c r="W50" s="93"/>
    </row>
    <row r="51" spans="2:23">
      <c r="B51" t="s">
        <v>3820</v>
      </c>
      <c r="C51" t="s">
        <v>2722</v>
      </c>
      <c r="D51" s="92">
        <v>448456</v>
      </c>
      <c r="E51"/>
      <c r="F51" t="s">
        <v>3907</v>
      </c>
      <c r="G51" s="87">
        <v>42643</v>
      </c>
      <c r="H51" t="s">
        <v>212</v>
      </c>
      <c r="I51" s="91">
        <v>7.22</v>
      </c>
      <c r="J51" t="s">
        <v>123</v>
      </c>
      <c r="K51" t="s">
        <v>102</v>
      </c>
      <c r="L51" s="90">
        <v>3.3300000000000003E-2</v>
      </c>
      <c r="M51" s="90">
        <v>3.3300000000000003E-2</v>
      </c>
      <c r="N51" s="91">
        <v>5548723.4000000004</v>
      </c>
      <c r="O51" s="91">
        <v>116.37</v>
      </c>
      <c r="P51" s="91">
        <v>6457.0494205799996</v>
      </c>
      <c r="Q51" s="90">
        <f t="shared" si="0"/>
        <v>3.1770287767077703E-3</v>
      </c>
      <c r="R51" s="90">
        <f>P51/'סכום נכסי הקרן'!$C$42</f>
        <v>4.0492395627067475E-4</v>
      </c>
      <c r="W51" s="93"/>
    </row>
    <row r="52" spans="2:23">
      <c r="B52" t="s">
        <v>3820</v>
      </c>
      <c r="C52" t="s">
        <v>2722</v>
      </c>
      <c r="D52" s="92">
        <v>435943</v>
      </c>
      <c r="E52"/>
      <c r="F52" t="s">
        <v>3907</v>
      </c>
      <c r="G52" s="87">
        <v>42551</v>
      </c>
      <c r="H52" t="s">
        <v>212</v>
      </c>
      <c r="I52" s="91">
        <v>6.97</v>
      </c>
      <c r="J52" t="s">
        <v>123</v>
      </c>
      <c r="K52" t="s">
        <v>102</v>
      </c>
      <c r="L52" s="90">
        <v>2.24E-2</v>
      </c>
      <c r="M52" s="90">
        <v>2.24E-2</v>
      </c>
      <c r="N52" s="91">
        <v>4954337.41</v>
      </c>
      <c r="O52" s="91">
        <v>115.72</v>
      </c>
      <c r="P52" s="91">
        <v>5733.1592508519998</v>
      </c>
      <c r="Q52" s="90">
        <f t="shared" si="0"/>
        <v>2.8208568240707488E-3</v>
      </c>
      <c r="R52" s="90">
        <f>P52/'סכום נכסי הקרן'!$C$42</f>
        <v>3.5952853611213078E-4</v>
      </c>
      <c r="W52" s="93"/>
    </row>
    <row r="53" spans="2:23">
      <c r="B53" t="s">
        <v>3820</v>
      </c>
      <c r="C53" t="s">
        <v>2722</v>
      </c>
      <c r="D53" s="92">
        <v>448455</v>
      </c>
      <c r="E53"/>
      <c r="F53" t="s">
        <v>3907</v>
      </c>
      <c r="G53" s="87">
        <v>42643</v>
      </c>
      <c r="H53" t="s">
        <v>212</v>
      </c>
      <c r="I53" s="91">
        <v>6.02</v>
      </c>
      <c r="J53" t="s">
        <v>123</v>
      </c>
      <c r="K53" t="s">
        <v>102</v>
      </c>
      <c r="L53" s="90">
        <v>2.0400000000000001E-2</v>
      </c>
      <c r="M53" s="90">
        <v>2.0400000000000001E-2</v>
      </c>
      <c r="N53" s="91">
        <v>3741391.39</v>
      </c>
      <c r="O53" s="91">
        <v>116.02</v>
      </c>
      <c r="P53" s="91">
        <v>4340.7622906779998</v>
      </c>
      <c r="Q53" s="90">
        <f t="shared" si="0"/>
        <v>2.1357629177156281E-3</v>
      </c>
      <c r="R53" s="90">
        <f>P53/'סכום נכסי הקרן'!$C$42</f>
        <v>2.722108079844943E-4</v>
      </c>
      <c r="W53" s="93"/>
    </row>
    <row r="54" spans="2:23">
      <c r="B54" t="s">
        <v>3820</v>
      </c>
      <c r="C54" t="s">
        <v>2722</v>
      </c>
      <c r="D54" s="92">
        <v>542103</v>
      </c>
      <c r="E54"/>
      <c r="F54" t="s">
        <v>3907</v>
      </c>
      <c r="G54" s="87">
        <v>43555</v>
      </c>
      <c r="H54" t="s">
        <v>212</v>
      </c>
      <c r="I54" s="91">
        <v>3.45</v>
      </c>
      <c r="J54" t="s">
        <v>123</v>
      </c>
      <c r="K54" t="s">
        <v>102</v>
      </c>
      <c r="L54" s="90">
        <v>5.6500000000000002E-2</v>
      </c>
      <c r="M54" s="90">
        <v>5.6500000000000002E-2</v>
      </c>
      <c r="N54" s="91">
        <v>353906.1</v>
      </c>
      <c r="O54" s="91">
        <v>100.77</v>
      </c>
      <c r="P54" s="91">
        <v>356.63117697000001</v>
      </c>
      <c r="Q54" s="90">
        <f t="shared" si="0"/>
        <v>1.75471401580674E-4</v>
      </c>
      <c r="R54" s="90">
        <f>P54/'סכום נכסי הקרן'!$C$42</f>
        <v>2.2364472950741048E-5</v>
      </c>
      <c r="W54" s="93"/>
    </row>
    <row r="55" spans="2:23">
      <c r="B55" t="s">
        <v>3820</v>
      </c>
      <c r="C55" t="s">
        <v>2722</v>
      </c>
      <c r="D55" s="92">
        <v>542104</v>
      </c>
      <c r="E55"/>
      <c r="F55" t="s">
        <v>3907</v>
      </c>
      <c r="G55" s="87">
        <v>43555</v>
      </c>
      <c r="H55" t="s">
        <v>212</v>
      </c>
      <c r="I55" s="91">
        <v>5.16</v>
      </c>
      <c r="J55" t="s">
        <v>123</v>
      </c>
      <c r="K55" t="s">
        <v>102</v>
      </c>
      <c r="L55" s="90">
        <v>4.7100000000000003E-2</v>
      </c>
      <c r="M55" s="90">
        <v>4.7800000000000002E-2</v>
      </c>
      <c r="N55" s="91">
        <v>4196209.67</v>
      </c>
      <c r="O55" s="91">
        <v>101.63</v>
      </c>
      <c r="P55" s="91">
        <v>4264.6078876210004</v>
      </c>
      <c r="Q55" s="90">
        <f t="shared" si="0"/>
        <v>2.0982930589262621E-3</v>
      </c>
      <c r="R55" s="90">
        <f>P55/'סכום נכסי הקרן'!$C$42</f>
        <v>2.6743513721527447E-4</v>
      </c>
      <c r="W55" s="93"/>
    </row>
    <row r="56" spans="2:23">
      <c r="B56" t="s">
        <v>3820</v>
      </c>
      <c r="C56" t="s">
        <v>2722</v>
      </c>
      <c r="D56" s="92">
        <v>542102</v>
      </c>
      <c r="E56"/>
      <c r="F56" t="s">
        <v>3907</v>
      </c>
      <c r="G56" s="87">
        <v>43555</v>
      </c>
      <c r="H56" t="s">
        <v>212</v>
      </c>
      <c r="I56" s="91">
        <v>5.58</v>
      </c>
      <c r="J56" t="s">
        <v>123</v>
      </c>
      <c r="K56" t="s">
        <v>102</v>
      </c>
      <c r="L56" s="90">
        <v>2.47E-2</v>
      </c>
      <c r="M56" s="90">
        <v>2.47E-2</v>
      </c>
      <c r="N56" s="91">
        <v>1509708.88</v>
      </c>
      <c r="O56" s="91">
        <v>131.55000000000001</v>
      </c>
      <c r="P56" s="91">
        <v>1986.02203164</v>
      </c>
      <c r="Q56" s="90">
        <f t="shared" si="0"/>
        <v>9.7717219347674602E-4</v>
      </c>
      <c r="R56" s="90">
        <f>P56/'סכום נכסי הקרן'!$C$42</f>
        <v>1.2454417581647632E-4</v>
      </c>
      <c r="W56" s="93"/>
    </row>
    <row r="57" spans="2:23">
      <c r="B57" t="s">
        <v>3820</v>
      </c>
      <c r="C57" t="s">
        <v>2722</v>
      </c>
      <c r="D57" s="92">
        <v>542101</v>
      </c>
      <c r="E57"/>
      <c r="F57" t="s">
        <v>3907</v>
      </c>
      <c r="G57" s="87">
        <v>43555</v>
      </c>
      <c r="H57" t="s">
        <v>212</v>
      </c>
      <c r="I57" s="91">
        <v>5.03</v>
      </c>
      <c r="J57" t="s">
        <v>123</v>
      </c>
      <c r="K57" t="s">
        <v>102</v>
      </c>
      <c r="L57" s="90">
        <v>5.7299999999999997E-2</v>
      </c>
      <c r="M57" s="90">
        <v>5.7299999999999997E-2</v>
      </c>
      <c r="N57" s="91">
        <v>3611951.15</v>
      </c>
      <c r="O57" s="91">
        <v>121.16</v>
      </c>
      <c r="P57" s="91">
        <v>4376.2400133399997</v>
      </c>
      <c r="Q57" s="90">
        <f t="shared" si="0"/>
        <v>2.1532188389092907E-3</v>
      </c>
      <c r="R57" s="90">
        <f>P57/'סכום נכסי הקרן'!$C$42</f>
        <v>2.7443562908838486E-4</v>
      </c>
      <c r="W57" s="93"/>
    </row>
    <row r="58" spans="2:23">
      <c r="B58" t="s">
        <v>3820</v>
      </c>
      <c r="C58" t="s">
        <v>2722</v>
      </c>
      <c r="D58" s="92">
        <v>542100</v>
      </c>
      <c r="E58"/>
      <c r="F58" t="s">
        <v>3907</v>
      </c>
      <c r="G58" s="87">
        <v>43555</v>
      </c>
      <c r="H58" t="s">
        <v>212</v>
      </c>
      <c r="I58" s="91">
        <v>5.87</v>
      </c>
      <c r="J58" t="s">
        <v>123</v>
      </c>
      <c r="K58" t="s">
        <v>102</v>
      </c>
      <c r="L58" s="90">
        <v>3.0800000000000001E-2</v>
      </c>
      <c r="M58" s="90">
        <v>3.0800000000000001E-2</v>
      </c>
      <c r="N58" s="91">
        <v>5539520.54</v>
      </c>
      <c r="O58" s="91">
        <v>116.4</v>
      </c>
      <c r="P58" s="91">
        <v>6448.0019085599997</v>
      </c>
      <c r="Q58" s="90">
        <f t="shared" si="0"/>
        <v>3.1725771759575062E-3</v>
      </c>
      <c r="R58" s="90">
        <f>P58/'סכום נכסי הקרן'!$C$42</f>
        <v>4.0435658344712652E-4</v>
      </c>
      <c r="W58" s="93"/>
    </row>
    <row r="59" spans="2:23">
      <c r="B59" t="s">
        <v>3820</v>
      </c>
      <c r="C59" t="s">
        <v>2722</v>
      </c>
      <c r="D59" s="92">
        <v>542099</v>
      </c>
      <c r="E59"/>
      <c r="F59" t="s">
        <v>3907</v>
      </c>
      <c r="G59" s="87">
        <v>43555</v>
      </c>
      <c r="H59" t="s">
        <v>212</v>
      </c>
      <c r="I59" s="91">
        <v>4.05</v>
      </c>
      <c r="J59" t="s">
        <v>123</v>
      </c>
      <c r="K59" t="s">
        <v>102</v>
      </c>
      <c r="L59" s="90">
        <v>2.52E-2</v>
      </c>
      <c r="M59" s="90">
        <v>2.53E-2</v>
      </c>
      <c r="N59" s="91">
        <v>2755109.71</v>
      </c>
      <c r="O59" s="91">
        <v>123.33</v>
      </c>
      <c r="P59" s="91">
        <v>3397.8768053429999</v>
      </c>
      <c r="Q59" s="90">
        <f t="shared" si="0"/>
        <v>1.6718398276271691E-3</v>
      </c>
      <c r="R59" s="90">
        <f>P59/'סכום נכסי הקרן'!$C$42</f>
        <v>2.1308211062387398E-4</v>
      </c>
      <c r="W59" s="93"/>
    </row>
    <row r="60" spans="2:23">
      <c r="B60" s="79" t="s">
        <v>2725</v>
      </c>
      <c r="I60" s="81">
        <v>0</v>
      </c>
      <c r="M60" s="80">
        <v>0</v>
      </c>
      <c r="N60" s="81">
        <v>0</v>
      </c>
      <c r="P60" s="81">
        <v>0</v>
      </c>
      <c r="Q60" s="80">
        <f t="shared" si="0"/>
        <v>0</v>
      </c>
      <c r="R60" s="80">
        <f>P60/'סכום נכסי הקרן'!$C$42</f>
        <v>0</v>
      </c>
    </row>
    <row r="61" spans="2:23">
      <c r="B61" t="s">
        <v>211</v>
      </c>
      <c r="D61" s="92">
        <v>0</v>
      </c>
      <c r="F61" t="s">
        <v>211</v>
      </c>
      <c r="I61" s="91">
        <v>0</v>
      </c>
      <c r="J61" t="s">
        <v>211</v>
      </c>
      <c r="K61" t="s">
        <v>211</v>
      </c>
      <c r="L61" s="90">
        <v>0</v>
      </c>
      <c r="M61" s="90">
        <v>0</v>
      </c>
      <c r="N61" s="91">
        <v>0</v>
      </c>
      <c r="O61" s="91">
        <v>0</v>
      </c>
      <c r="P61" s="91">
        <v>0</v>
      </c>
      <c r="Q61" s="90">
        <f t="shared" si="0"/>
        <v>0</v>
      </c>
      <c r="R61" s="90">
        <f>P61/'סכום נכסי הקרן'!$C$42</f>
        <v>0</v>
      </c>
    </row>
    <row r="62" spans="2:23">
      <c r="B62" s="79" t="s">
        <v>2726</v>
      </c>
      <c r="I62" s="81">
        <v>5.3</v>
      </c>
      <c r="M62" s="80">
        <v>4.5600000000000002E-2</v>
      </c>
      <c r="N62" s="81">
        <v>614491307.86000001</v>
      </c>
      <c r="P62" s="81">
        <v>698478.80220430659</v>
      </c>
      <c r="Q62" s="80">
        <f t="shared" si="0"/>
        <v>0.34366892832672929</v>
      </c>
      <c r="R62" s="80">
        <f>P62/'סכום נכסי הקרן'!$C$42</f>
        <v>4.3801863906806654E-2</v>
      </c>
    </row>
    <row r="63" spans="2:23">
      <c r="B63" t="s">
        <v>3822</v>
      </c>
      <c r="C63" t="s">
        <v>2727</v>
      </c>
      <c r="D63" s="92">
        <v>4563</v>
      </c>
      <c r="E63"/>
      <c r="F63" t="s">
        <v>387</v>
      </c>
      <c r="G63" s="87">
        <v>42368</v>
      </c>
      <c r="H63" t="s">
        <v>208</v>
      </c>
      <c r="I63" s="91">
        <v>6.96</v>
      </c>
      <c r="J63" t="s">
        <v>127</v>
      </c>
      <c r="K63" t="s">
        <v>102</v>
      </c>
      <c r="L63" s="90">
        <v>3.1699999999999999E-2</v>
      </c>
      <c r="M63" s="90">
        <v>2.52E-2</v>
      </c>
      <c r="N63" s="91">
        <v>1224565.56</v>
      </c>
      <c r="O63" s="91">
        <v>117.59</v>
      </c>
      <c r="P63" s="91">
        <v>1439.9666420040001</v>
      </c>
      <c r="Q63" s="90">
        <f t="shared" si="0"/>
        <v>7.084993719523112E-4</v>
      </c>
      <c r="R63" s="90">
        <f>P63/'סכום נכסי הקרן'!$C$42</f>
        <v>9.0300840461227821E-5</v>
      </c>
      <c r="W63" s="93"/>
    </row>
    <row r="64" spans="2:23">
      <c r="B64" t="s">
        <v>3822</v>
      </c>
      <c r="C64" t="s">
        <v>2727</v>
      </c>
      <c r="D64" s="92">
        <v>4693</v>
      </c>
      <c r="E64"/>
      <c r="F64" t="s">
        <v>387</v>
      </c>
      <c r="G64" s="87">
        <v>42388</v>
      </c>
      <c r="H64" t="s">
        <v>208</v>
      </c>
      <c r="I64" s="91">
        <v>6.95</v>
      </c>
      <c r="J64" t="s">
        <v>127</v>
      </c>
      <c r="K64" t="s">
        <v>102</v>
      </c>
      <c r="L64" s="90">
        <v>3.1699999999999999E-2</v>
      </c>
      <c r="M64" s="90">
        <v>2.5399999999999999E-2</v>
      </c>
      <c r="N64" s="91">
        <v>1714391.8</v>
      </c>
      <c r="O64" s="91">
        <v>117.74</v>
      </c>
      <c r="P64" s="91">
        <v>2018.52490532</v>
      </c>
      <c r="Q64" s="90">
        <f t="shared" si="0"/>
        <v>9.9316441504437684E-4</v>
      </c>
      <c r="R64" s="90">
        <f>P64/'סכום נכסי הקרן'!$C$42</f>
        <v>1.2658244304093399E-4</v>
      </c>
      <c r="W64" s="93"/>
    </row>
    <row r="65" spans="2:23">
      <c r="B65" t="s">
        <v>3822</v>
      </c>
      <c r="C65" t="s">
        <v>2727</v>
      </c>
      <c r="D65" s="92">
        <v>425769</v>
      </c>
      <c r="E65"/>
      <c r="F65" t="s">
        <v>387</v>
      </c>
      <c r="G65" s="87">
        <v>42509</v>
      </c>
      <c r="H65" t="s">
        <v>208</v>
      </c>
      <c r="I65" s="91">
        <v>7.01</v>
      </c>
      <c r="J65" t="s">
        <v>127</v>
      </c>
      <c r="K65" t="s">
        <v>102</v>
      </c>
      <c r="L65" s="90">
        <v>2.7400000000000001E-2</v>
      </c>
      <c r="M65" s="90">
        <v>2.7E-2</v>
      </c>
      <c r="N65" s="91">
        <v>1714391.8</v>
      </c>
      <c r="O65" s="91">
        <v>113.6</v>
      </c>
      <c r="P65" s="91">
        <v>1947.5490847999999</v>
      </c>
      <c r="Q65" s="90">
        <f t="shared" si="0"/>
        <v>9.582425475542824E-4</v>
      </c>
      <c r="R65" s="90">
        <f>P65/'סכום נכסי הקרן'!$C$42</f>
        <v>1.2213152309707915E-4</v>
      </c>
      <c r="W65" s="93"/>
    </row>
    <row r="66" spans="2:23">
      <c r="B66" t="s">
        <v>3822</v>
      </c>
      <c r="C66" t="s">
        <v>2727</v>
      </c>
      <c r="D66" s="92">
        <v>455714</v>
      </c>
      <c r="E66"/>
      <c r="F66" t="s">
        <v>387</v>
      </c>
      <c r="G66" s="87">
        <v>42723</v>
      </c>
      <c r="H66" t="s">
        <v>208</v>
      </c>
      <c r="I66" s="91">
        <v>6.93</v>
      </c>
      <c r="J66" t="s">
        <v>127</v>
      </c>
      <c r="K66" t="s">
        <v>102</v>
      </c>
      <c r="L66" s="90">
        <v>3.15E-2</v>
      </c>
      <c r="M66" s="90">
        <v>2.8299999999999999E-2</v>
      </c>
      <c r="N66" s="91">
        <v>244913.11</v>
      </c>
      <c r="O66" s="91">
        <v>115.4</v>
      </c>
      <c r="P66" s="91">
        <v>282.62972894000001</v>
      </c>
      <c r="Q66" s="90">
        <f t="shared" si="0"/>
        <v>1.3906085016689276E-4</v>
      </c>
      <c r="R66" s="90">
        <f>P66/'סכום נכסי הקרן'!$C$42</f>
        <v>1.7723814787190123E-5</v>
      </c>
      <c r="W66" s="93"/>
    </row>
    <row r="67" spans="2:23">
      <c r="B67" t="s">
        <v>3822</v>
      </c>
      <c r="C67" t="s">
        <v>2727</v>
      </c>
      <c r="D67" s="92">
        <v>474664</v>
      </c>
      <c r="E67"/>
      <c r="F67" t="s">
        <v>387</v>
      </c>
      <c r="G67" s="87">
        <v>42918</v>
      </c>
      <c r="H67" t="s">
        <v>208</v>
      </c>
      <c r="I67" s="91">
        <v>6.89</v>
      </c>
      <c r="J67" t="s">
        <v>127</v>
      </c>
      <c r="K67" t="s">
        <v>102</v>
      </c>
      <c r="L67" s="90">
        <v>3.1899999999999998E-2</v>
      </c>
      <c r="M67" s="90">
        <v>3.1E-2</v>
      </c>
      <c r="N67" s="91">
        <v>1224565.56</v>
      </c>
      <c r="O67" s="91">
        <v>112.82</v>
      </c>
      <c r="P67" s="91">
        <v>1381.554864792</v>
      </c>
      <c r="Q67" s="90">
        <f t="shared" si="0"/>
        <v>6.7975932599421496E-4</v>
      </c>
      <c r="R67" s="90">
        <f>P67/'סכום נכסי הקרן'!$C$42</f>
        <v>8.6637816318017879E-5</v>
      </c>
      <c r="W67" s="93"/>
    </row>
    <row r="68" spans="2:23">
      <c r="B68" t="s">
        <v>3822</v>
      </c>
      <c r="C68" t="s">
        <v>2727</v>
      </c>
      <c r="D68" s="92">
        <v>7520</v>
      </c>
      <c r="E68"/>
      <c r="F68" t="s">
        <v>387</v>
      </c>
      <c r="G68" s="87">
        <v>43915</v>
      </c>
      <c r="H68" t="s">
        <v>208</v>
      </c>
      <c r="I68" s="91">
        <v>6.92</v>
      </c>
      <c r="J68" t="s">
        <v>127</v>
      </c>
      <c r="K68" t="s">
        <v>102</v>
      </c>
      <c r="L68" s="90">
        <v>2.6599999999999999E-2</v>
      </c>
      <c r="M68" s="90">
        <v>3.6700000000000003E-2</v>
      </c>
      <c r="N68" s="91">
        <v>2578032.77</v>
      </c>
      <c r="O68" s="91">
        <v>104.02</v>
      </c>
      <c r="P68" s="91">
        <v>2681.669687354</v>
      </c>
      <c r="Q68" s="90">
        <f t="shared" si="0"/>
        <v>1.3194481273744547E-3</v>
      </c>
      <c r="R68" s="90">
        <f>P68/'סכום נכסי הקרן'!$C$42</f>
        <v>1.6816849748022952E-4</v>
      </c>
      <c r="W68" s="93"/>
    </row>
    <row r="69" spans="2:23">
      <c r="B69" t="s">
        <v>3822</v>
      </c>
      <c r="C69" t="s">
        <v>2727</v>
      </c>
      <c r="D69" s="92">
        <v>8115</v>
      </c>
      <c r="E69"/>
      <c r="F69" t="s">
        <v>387</v>
      </c>
      <c r="G69" s="87">
        <v>44168</v>
      </c>
      <c r="H69" t="s">
        <v>208</v>
      </c>
      <c r="I69" s="91">
        <v>7.05</v>
      </c>
      <c r="J69" t="s">
        <v>127</v>
      </c>
      <c r="K69" t="s">
        <v>102</v>
      </c>
      <c r="L69" s="90">
        <v>1.89E-2</v>
      </c>
      <c r="M69" s="90">
        <v>3.9100000000000003E-2</v>
      </c>
      <c r="N69" s="91">
        <v>2611013.9900000002</v>
      </c>
      <c r="O69" s="91">
        <v>96.63</v>
      </c>
      <c r="P69" s="91">
        <v>2523.0228185370001</v>
      </c>
      <c r="Q69" s="90">
        <f t="shared" si="0"/>
        <v>1.2413899254409596E-3</v>
      </c>
      <c r="R69" s="90">
        <f>P69/'סכום נכסי הקרן'!$C$42</f>
        <v>1.5821969368656674E-4</v>
      </c>
      <c r="W69" s="93"/>
    </row>
    <row r="70" spans="2:23">
      <c r="B70" t="s">
        <v>3822</v>
      </c>
      <c r="C70" t="s">
        <v>2727</v>
      </c>
      <c r="D70" s="92">
        <v>8349</v>
      </c>
      <c r="E70"/>
      <c r="F70" t="s">
        <v>387</v>
      </c>
      <c r="G70" s="87">
        <v>44277</v>
      </c>
      <c r="H70" t="s">
        <v>208</v>
      </c>
      <c r="I70" s="91">
        <v>6.97</v>
      </c>
      <c r="J70" t="s">
        <v>127</v>
      </c>
      <c r="K70" t="s">
        <v>102</v>
      </c>
      <c r="L70" s="90">
        <v>1.9E-2</v>
      </c>
      <c r="M70" s="90">
        <v>4.6100000000000002E-2</v>
      </c>
      <c r="N70" s="91">
        <v>3970490.89</v>
      </c>
      <c r="O70" s="91">
        <v>92.35</v>
      </c>
      <c r="P70" s="91">
        <v>3666.748336915</v>
      </c>
      <c r="Q70" s="90">
        <f t="shared" si="0"/>
        <v>1.804131302789056E-3</v>
      </c>
      <c r="R70" s="90">
        <f>P70/'סכום נכסי הקרן'!$C$42</f>
        <v>2.2994314376784992E-4</v>
      </c>
      <c r="W70" s="93"/>
    </row>
    <row r="71" spans="2:23">
      <c r="B71" t="s">
        <v>3821</v>
      </c>
      <c r="C71" t="s">
        <v>2727</v>
      </c>
      <c r="D71" s="92">
        <v>90150400</v>
      </c>
      <c r="E71"/>
      <c r="F71" t="s">
        <v>362</v>
      </c>
      <c r="G71" s="87">
        <v>42186</v>
      </c>
      <c r="H71" t="s">
        <v>149</v>
      </c>
      <c r="I71" s="91">
        <v>1.93</v>
      </c>
      <c r="J71" t="s">
        <v>127</v>
      </c>
      <c r="K71" t="s">
        <v>106</v>
      </c>
      <c r="L71" s="90">
        <v>9.8500000000000004E-2</v>
      </c>
      <c r="M71" s="90">
        <v>6.2E-2</v>
      </c>
      <c r="N71" s="91">
        <v>1785308.77</v>
      </c>
      <c r="O71" s="91">
        <v>109.63</v>
      </c>
      <c r="P71" s="91">
        <v>7533.3936835167897</v>
      </c>
      <c r="Q71" s="90">
        <f t="shared" si="0"/>
        <v>3.7066169019117643E-3</v>
      </c>
      <c r="R71" s="90">
        <f>P71/'סכום נכסי הקרן'!$C$42</f>
        <v>4.7242190291306853E-4</v>
      </c>
      <c r="W71" s="93"/>
    </row>
    <row r="72" spans="2:23">
      <c r="B72" t="s">
        <v>3821</v>
      </c>
      <c r="C72" t="s">
        <v>2727</v>
      </c>
      <c r="D72" s="92">
        <v>6387</v>
      </c>
      <c r="E72"/>
      <c r="F72" t="s">
        <v>362</v>
      </c>
      <c r="G72" s="87">
        <v>43100</v>
      </c>
      <c r="H72" t="s">
        <v>149</v>
      </c>
      <c r="I72" s="91">
        <v>1.93</v>
      </c>
      <c r="J72" t="s">
        <v>127</v>
      </c>
      <c r="K72" t="s">
        <v>106</v>
      </c>
      <c r="L72" s="90">
        <v>9.8500000000000004E-2</v>
      </c>
      <c r="M72" s="90">
        <v>6.2E-2</v>
      </c>
      <c r="N72" s="91">
        <v>1762322.58</v>
      </c>
      <c r="O72" s="91">
        <v>109.63000000000005</v>
      </c>
      <c r="P72" s="91">
        <v>7436.3998069034496</v>
      </c>
      <c r="Q72" s="90">
        <f t="shared" si="0"/>
        <v>3.6588935042585146E-3</v>
      </c>
      <c r="R72" s="90">
        <f>P72/'סכום נכסי הקרן'!$C$42</f>
        <v>4.663393810529872E-4</v>
      </c>
      <c r="W72" s="93"/>
    </row>
    <row r="73" spans="2:23">
      <c r="B73" t="s">
        <v>3827</v>
      </c>
      <c r="C73" t="s">
        <v>2722</v>
      </c>
      <c r="D73" s="92">
        <v>371197</v>
      </c>
      <c r="E73"/>
      <c r="F73" t="s">
        <v>403</v>
      </c>
      <c r="G73" s="87">
        <v>42052</v>
      </c>
      <c r="H73" t="s">
        <v>149</v>
      </c>
      <c r="I73" s="91">
        <v>3.87</v>
      </c>
      <c r="J73" t="s">
        <v>703</v>
      </c>
      <c r="K73" t="s">
        <v>102</v>
      </c>
      <c r="L73" s="90">
        <v>2.98E-2</v>
      </c>
      <c r="M73" s="90">
        <v>2.3300000000000001E-2</v>
      </c>
      <c r="N73" s="91">
        <v>3894462.43</v>
      </c>
      <c r="O73" s="91">
        <v>116.84</v>
      </c>
      <c r="P73" s="91">
        <v>4550.2899032120004</v>
      </c>
      <c r="Q73" s="90">
        <f t="shared" si="0"/>
        <v>2.2388557099767103E-3</v>
      </c>
      <c r="R73" s="90">
        <f>P73/'סכום נכסי הקרן'!$C$42</f>
        <v>2.8535036202674839E-4</v>
      </c>
      <c r="W73" s="93"/>
    </row>
    <row r="74" spans="2:23">
      <c r="B74" t="s">
        <v>3825</v>
      </c>
      <c r="C74" t="s">
        <v>2727</v>
      </c>
      <c r="D74" s="92">
        <v>379497</v>
      </c>
      <c r="E74"/>
      <c r="F74" t="s">
        <v>403</v>
      </c>
      <c r="G74" s="87">
        <v>42122</v>
      </c>
      <c r="H74" t="s">
        <v>149</v>
      </c>
      <c r="I74" s="91">
        <v>4.21</v>
      </c>
      <c r="J74" t="s">
        <v>361</v>
      </c>
      <c r="K74" t="s">
        <v>102</v>
      </c>
      <c r="L74" s="90">
        <v>2.98E-2</v>
      </c>
      <c r="M74" s="90">
        <v>2.81E-2</v>
      </c>
      <c r="N74" s="91">
        <v>23968211.800000001</v>
      </c>
      <c r="O74" s="91">
        <v>113.72</v>
      </c>
      <c r="P74" s="91">
        <v>27256.650458960001</v>
      </c>
      <c r="Q74" s="90">
        <f t="shared" si="0"/>
        <v>1.3410949370897433E-2</v>
      </c>
      <c r="R74" s="90">
        <f>P74/'סכום נכסי הקרן'!$C$42</f>
        <v>1.7092746267903906E-3</v>
      </c>
      <c r="W74" s="93"/>
    </row>
    <row r="75" spans="2:23">
      <c r="B75" t="s">
        <v>3826</v>
      </c>
      <c r="C75" t="s">
        <v>2722</v>
      </c>
      <c r="D75" s="92">
        <v>372051</v>
      </c>
      <c r="E75"/>
      <c r="F75" t="s">
        <v>403</v>
      </c>
      <c r="G75" s="87">
        <v>42054</v>
      </c>
      <c r="H75" t="s">
        <v>149</v>
      </c>
      <c r="I75" s="91">
        <v>3.87</v>
      </c>
      <c r="J75" t="s">
        <v>703</v>
      </c>
      <c r="K75" t="s">
        <v>102</v>
      </c>
      <c r="L75" s="90">
        <v>2.98E-2</v>
      </c>
      <c r="M75" s="90">
        <v>3.2399999999999998E-2</v>
      </c>
      <c r="N75" s="91">
        <v>79976.800000000003</v>
      </c>
      <c r="O75" s="91">
        <v>112.94</v>
      </c>
      <c r="P75" s="91">
        <v>90.325797919999999</v>
      </c>
      <c r="Q75" s="90">
        <f t="shared" si="0"/>
        <v>4.4442537230132307E-5</v>
      </c>
      <c r="R75" s="90">
        <f>P75/'סכום נכסי הקרן'!$C$42</f>
        <v>5.6643641801004763E-6</v>
      </c>
      <c r="W75" s="93"/>
    </row>
    <row r="76" spans="2:23">
      <c r="B76" t="s">
        <v>3826</v>
      </c>
      <c r="C76" t="s">
        <v>2722</v>
      </c>
      <c r="D76" s="92">
        <v>371707</v>
      </c>
      <c r="E76"/>
      <c r="F76" t="s">
        <v>403</v>
      </c>
      <c r="G76" s="87">
        <v>42052</v>
      </c>
      <c r="H76" t="s">
        <v>149</v>
      </c>
      <c r="I76" s="91">
        <v>3.87</v>
      </c>
      <c r="J76" t="s">
        <v>703</v>
      </c>
      <c r="K76" t="s">
        <v>102</v>
      </c>
      <c r="L76" s="90">
        <v>2.98E-2</v>
      </c>
      <c r="M76" s="90">
        <v>3.2399999999999998E-2</v>
      </c>
      <c r="N76" s="91">
        <v>2827979.72</v>
      </c>
      <c r="O76" s="91">
        <v>112.94</v>
      </c>
      <c r="P76" s="91">
        <v>3193.920295768</v>
      </c>
      <c r="Q76" s="90">
        <f t="shared" ref="Q76:Q139" si="1">P76/$P$11</f>
        <v>1.5714881564673647E-3</v>
      </c>
      <c r="R76" s="90">
        <f>P76/'סכום נכסי הקרן'!$C$42</f>
        <v>2.0029192250775943E-4</v>
      </c>
      <c r="W76" s="93"/>
    </row>
    <row r="77" spans="2:23">
      <c r="B77" t="s">
        <v>3824</v>
      </c>
      <c r="C77" t="s">
        <v>2727</v>
      </c>
      <c r="D77" s="92">
        <v>29991703</v>
      </c>
      <c r="E77"/>
      <c r="F77" t="s">
        <v>2728</v>
      </c>
      <c r="G77" s="87">
        <v>40742</v>
      </c>
      <c r="H77" t="s">
        <v>1052</v>
      </c>
      <c r="I77" s="91">
        <v>3.07</v>
      </c>
      <c r="J77" t="s">
        <v>350</v>
      </c>
      <c r="K77" t="s">
        <v>102</v>
      </c>
      <c r="L77" s="90">
        <v>4.4999999999999998E-2</v>
      </c>
      <c r="M77" s="90">
        <v>2.06E-2</v>
      </c>
      <c r="N77" s="91">
        <v>8859856.9900000002</v>
      </c>
      <c r="O77" s="91">
        <v>124.79</v>
      </c>
      <c r="P77" s="91">
        <v>11056.215537821001</v>
      </c>
      <c r="Q77" s="90">
        <f t="shared" si="1"/>
        <v>5.439932798591735E-3</v>
      </c>
      <c r="R77" s="90">
        <f>P77/'סכום נכסי הקרן'!$C$42</f>
        <v>6.9333936374822562E-4</v>
      </c>
    </row>
    <row r="78" spans="2:23">
      <c r="B78" t="s">
        <v>3823</v>
      </c>
      <c r="C78" t="s">
        <v>2727</v>
      </c>
      <c r="D78" s="92">
        <v>66241</v>
      </c>
      <c r="E78"/>
      <c r="F78" t="s">
        <v>2728</v>
      </c>
      <c r="G78" s="87">
        <v>41534</v>
      </c>
      <c r="H78" t="s">
        <v>1052</v>
      </c>
      <c r="I78" s="91">
        <v>5.39</v>
      </c>
      <c r="J78" t="s">
        <v>112</v>
      </c>
      <c r="K78" t="s">
        <v>102</v>
      </c>
      <c r="L78" s="90">
        <v>3.9800000000000002E-2</v>
      </c>
      <c r="M78" s="90">
        <v>3.5099999999999999E-2</v>
      </c>
      <c r="N78" s="91">
        <v>26169615.27</v>
      </c>
      <c r="O78" s="91">
        <v>115.17</v>
      </c>
      <c r="P78" s="91">
        <v>30139.545906459</v>
      </c>
      <c r="Q78" s="90">
        <f t="shared" si="1"/>
        <v>1.4829405572851272E-2</v>
      </c>
      <c r="R78" s="90">
        <f>P78/'סכום נכסי הקרן'!$C$42</f>
        <v>1.8900620660804487E-3</v>
      </c>
      <c r="W78" s="93"/>
    </row>
    <row r="79" spans="2:23">
      <c r="B79" t="s">
        <v>3828</v>
      </c>
      <c r="C79" t="s">
        <v>2727</v>
      </c>
      <c r="D79" s="92">
        <v>8370</v>
      </c>
      <c r="E79"/>
      <c r="F79" t="s">
        <v>501</v>
      </c>
      <c r="G79" s="87">
        <v>44294</v>
      </c>
      <c r="H79" t="s">
        <v>208</v>
      </c>
      <c r="I79" s="91">
        <v>7.89</v>
      </c>
      <c r="J79" t="s">
        <v>361</v>
      </c>
      <c r="K79" t="s">
        <v>102</v>
      </c>
      <c r="L79" s="90">
        <v>2.3199999999999998E-2</v>
      </c>
      <c r="M79" s="90">
        <v>4.3200000000000002E-2</v>
      </c>
      <c r="N79" s="91">
        <v>1595776.44</v>
      </c>
      <c r="O79" s="91">
        <v>94.58</v>
      </c>
      <c r="P79" s="91">
        <v>1509.285356952</v>
      </c>
      <c r="Q79" s="90">
        <f t="shared" si="1"/>
        <v>7.4260590232085478E-4</v>
      </c>
      <c r="R79" s="90">
        <f>P79/'סכום נכסי הקרן'!$C$42</f>
        <v>9.4647842702047294E-5</v>
      </c>
      <c r="W79" s="93"/>
    </row>
    <row r="80" spans="2:23">
      <c r="B80" t="s">
        <v>3828</v>
      </c>
      <c r="C80" t="s">
        <v>2727</v>
      </c>
      <c r="D80" s="92">
        <v>513783</v>
      </c>
      <c r="E80"/>
      <c r="F80" t="s">
        <v>501</v>
      </c>
      <c r="G80" s="87">
        <v>43222</v>
      </c>
      <c r="H80" t="s">
        <v>208</v>
      </c>
      <c r="I80" s="91">
        <v>7.88</v>
      </c>
      <c r="J80" t="s">
        <v>361</v>
      </c>
      <c r="K80" t="s">
        <v>102</v>
      </c>
      <c r="L80" s="90">
        <v>3.2199999999999999E-2</v>
      </c>
      <c r="M80" s="90">
        <v>3.5700000000000003E-2</v>
      </c>
      <c r="N80" s="91">
        <v>3629798.38</v>
      </c>
      <c r="O80" s="91">
        <v>109.65</v>
      </c>
      <c r="P80" s="91">
        <v>3980.0739236700001</v>
      </c>
      <c r="Q80" s="90">
        <f t="shared" si="1"/>
        <v>1.958295277812507E-3</v>
      </c>
      <c r="R80" s="90">
        <f>P80/'סכום נכסי הקרן'!$C$42</f>
        <v>2.49591907146568E-4</v>
      </c>
      <c r="W80" s="93"/>
    </row>
    <row r="81" spans="2:23">
      <c r="B81" t="s">
        <v>3828</v>
      </c>
      <c r="C81" t="s">
        <v>2727</v>
      </c>
      <c r="D81" s="92">
        <v>519337</v>
      </c>
      <c r="E81"/>
      <c r="F81" t="s">
        <v>501</v>
      </c>
      <c r="G81" s="87">
        <v>43276</v>
      </c>
      <c r="H81" t="s">
        <v>208</v>
      </c>
      <c r="I81" s="91">
        <v>7.87</v>
      </c>
      <c r="J81" t="s">
        <v>361</v>
      </c>
      <c r="K81" t="s">
        <v>102</v>
      </c>
      <c r="L81" s="90">
        <v>3.2599999999999997E-2</v>
      </c>
      <c r="M81" s="90">
        <v>3.56E-2</v>
      </c>
      <c r="N81" s="91">
        <v>759583.6</v>
      </c>
      <c r="O81" s="91">
        <v>109.08</v>
      </c>
      <c r="P81" s="91">
        <v>828.55379087999995</v>
      </c>
      <c r="Q81" s="90">
        <f t="shared" si="1"/>
        <v>4.0766905520131893E-4</v>
      </c>
      <c r="R81" s="90">
        <f>P81/'סכום נכסי הקרן'!$C$42</f>
        <v>5.1958914534071932E-5</v>
      </c>
      <c r="W81" s="93"/>
    </row>
    <row r="82" spans="2:23">
      <c r="B82" t="s">
        <v>3828</v>
      </c>
      <c r="C82" t="s">
        <v>2727</v>
      </c>
      <c r="D82" s="92">
        <v>530503</v>
      </c>
      <c r="E82"/>
      <c r="F82" t="s">
        <v>501</v>
      </c>
      <c r="G82" s="87">
        <v>43431</v>
      </c>
      <c r="H82" t="s">
        <v>208</v>
      </c>
      <c r="I82" s="91">
        <v>7.81</v>
      </c>
      <c r="J82" t="s">
        <v>361</v>
      </c>
      <c r="K82" t="s">
        <v>102</v>
      </c>
      <c r="L82" s="90">
        <v>3.6600000000000001E-2</v>
      </c>
      <c r="M82" s="90">
        <v>3.4799999999999998E-2</v>
      </c>
      <c r="N82" s="91">
        <v>762382.3</v>
      </c>
      <c r="O82" s="91">
        <v>112.6</v>
      </c>
      <c r="P82" s="91">
        <v>858.44246980000003</v>
      </c>
      <c r="Q82" s="90">
        <f t="shared" si="1"/>
        <v>4.2237502798262832E-4</v>
      </c>
      <c r="R82" s="90">
        <f>P82/'סכום נכסי הקרן'!$C$42</f>
        <v>5.3833244638688543E-5</v>
      </c>
      <c r="W82" s="93"/>
    </row>
    <row r="83" spans="2:23">
      <c r="B83" t="s">
        <v>3828</v>
      </c>
      <c r="C83" t="s">
        <v>2727</v>
      </c>
      <c r="D83" s="92">
        <v>70231</v>
      </c>
      <c r="E83"/>
      <c r="F83" t="s">
        <v>501</v>
      </c>
      <c r="G83" s="87">
        <v>43647</v>
      </c>
      <c r="H83" t="s">
        <v>208</v>
      </c>
      <c r="I83" s="91">
        <v>7.94</v>
      </c>
      <c r="J83" t="s">
        <v>361</v>
      </c>
      <c r="K83" t="s">
        <v>102</v>
      </c>
      <c r="L83" s="90">
        <v>2.9000000000000001E-2</v>
      </c>
      <c r="M83" s="90">
        <v>3.4700000000000002E-2</v>
      </c>
      <c r="N83" s="91">
        <v>1339591.24</v>
      </c>
      <c r="O83" s="91">
        <v>104.4</v>
      </c>
      <c r="P83" s="91">
        <v>1398.5332545599999</v>
      </c>
      <c r="Q83" s="90">
        <f t="shared" si="1"/>
        <v>6.8811311568384875E-4</v>
      </c>
      <c r="R83" s="90">
        <f>P83/'סכום נכסי הקרן'!$C$42</f>
        <v>8.7702537417108761E-5</v>
      </c>
      <c r="W83" s="93"/>
    </row>
    <row r="84" spans="2:23">
      <c r="B84" t="s">
        <v>3828</v>
      </c>
      <c r="C84" t="s">
        <v>2727</v>
      </c>
      <c r="D84" s="92">
        <v>7569</v>
      </c>
      <c r="E84"/>
      <c r="F84" t="s">
        <v>501</v>
      </c>
      <c r="G84" s="87">
        <v>43922</v>
      </c>
      <c r="H84" t="s">
        <v>208</v>
      </c>
      <c r="I84" s="91">
        <v>8.02</v>
      </c>
      <c r="J84" t="s">
        <v>361</v>
      </c>
      <c r="K84" t="s">
        <v>102</v>
      </c>
      <c r="L84" s="90">
        <v>2.7699999999999999E-2</v>
      </c>
      <c r="M84" s="90">
        <v>3.2300000000000002E-2</v>
      </c>
      <c r="N84" s="91">
        <v>873328.39</v>
      </c>
      <c r="O84" s="91">
        <v>106.72</v>
      </c>
      <c r="P84" s="91">
        <v>932.01605780800003</v>
      </c>
      <c r="Q84" s="90">
        <f t="shared" si="1"/>
        <v>4.5857506163299208E-4</v>
      </c>
      <c r="R84" s="90">
        <f>P84/'סכום נכסי הקרן'!$C$42</f>
        <v>5.8447071542084307E-5</v>
      </c>
      <c r="W84" s="93"/>
    </row>
    <row r="85" spans="2:23">
      <c r="B85" t="s">
        <v>3828</v>
      </c>
      <c r="C85" t="s">
        <v>2727</v>
      </c>
      <c r="D85" s="92">
        <v>7703</v>
      </c>
      <c r="E85"/>
      <c r="F85" t="s">
        <v>501</v>
      </c>
      <c r="G85" s="87">
        <v>43978</v>
      </c>
      <c r="H85" t="s">
        <v>208</v>
      </c>
      <c r="I85" s="91">
        <v>8.0399999999999991</v>
      </c>
      <c r="J85" t="s">
        <v>361</v>
      </c>
      <c r="K85" t="s">
        <v>102</v>
      </c>
      <c r="L85" s="90">
        <v>2.3E-2</v>
      </c>
      <c r="M85" s="90">
        <v>3.6400000000000002E-2</v>
      </c>
      <c r="N85" s="91">
        <v>366356.34</v>
      </c>
      <c r="O85" s="91">
        <v>99.37</v>
      </c>
      <c r="P85" s="91">
        <v>364.04829505800001</v>
      </c>
      <c r="Q85" s="90">
        <f t="shared" si="1"/>
        <v>1.7912080800006907E-4</v>
      </c>
      <c r="R85" s="90">
        <f>P85/'סכום נכסי הקרן'!$C$42</f>
        <v>2.2829603168073343E-5</v>
      </c>
      <c r="W85" s="93"/>
    </row>
    <row r="86" spans="2:23">
      <c r="B86" t="s">
        <v>3828</v>
      </c>
      <c r="C86" t="s">
        <v>2727</v>
      </c>
      <c r="D86" s="92">
        <v>7783</v>
      </c>
      <c r="E86"/>
      <c r="F86" t="s">
        <v>501</v>
      </c>
      <c r="G86" s="87">
        <v>44010</v>
      </c>
      <c r="H86" t="s">
        <v>208</v>
      </c>
      <c r="I86" s="91">
        <v>8.11</v>
      </c>
      <c r="J86" t="s">
        <v>361</v>
      </c>
      <c r="K86" t="s">
        <v>102</v>
      </c>
      <c r="L86" s="90">
        <v>2.1999999999999999E-2</v>
      </c>
      <c r="M86" s="90">
        <v>3.4000000000000002E-2</v>
      </c>
      <c r="N86" s="91">
        <v>574444.72</v>
      </c>
      <c r="O86" s="91">
        <v>100.7</v>
      </c>
      <c r="P86" s="91">
        <v>578.46583304000001</v>
      </c>
      <c r="Q86" s="90">
        <f t="shared" si="1"/>
        <v>2.8461956509932265E-4</v>
      </c>
      <c r="R86" s="90">
        <f>P86/'סכום נכסי הקרן'!$C$42</f>
        <v>3.6275806242927666E-5</v>
      </c>
      <c r="W86" s="93"/>
    </row>
    <row r="87" spans="2:23">
      <c r="B87" t="s">
        <v>3828</v>
      </c>
      <c r="C87" t="s">
        <v>2727</v>
      </c>
      <c r="D87" s="92">
        <v>8036</v>
      </c>
      <c r="E87"/>
      <c r="F87" t="s">
        <v>501</v>
      </c>
      <c r="G87" s="87">
        <v>44133</v>
      </c>
      <c r="H87" t="s">
        <v>208</v>
      </c>
      <c r="I87" s="91">
        <v>8.01</v>
      </c>
      <c r="J87" t="s">
        <v>361</v>
      </c>
      <c r="K87" t="s">
        <v>102</v>
      </c>
      <c r="L87" s="90">
        <v>2.3800000000000002E-2</v>
      </c>
      <c r="M87" s="90">
        <v>3.6499999999999998E-2</v>
      </c>
      <c r="N87" s="91">
        <v>747000.24</v>
      </c>
      <c r="O87" s="91">
        <v>100.28</v>
      </c>
      <c r="P87" s="91">
        <v>749.09184067199999</v>
      </c>
      <c r="Q87" s="90">
        <f t="shared" si="1"/>
        <v>3.6857180101901169E-4</v>
      </c>
      <c r="R87" s="90">
        <f>P87/'סכום נכסי הקרן'!$C$42</f>
        <v>4.6975826260246004E-5</v>
      </c>
      <c r="W87" s="93"/>
    </row>
    <row r="88" spans="2:23">
      <c r="B88" t="s">
        <v>3828</v>
      </c>
      <c r="C88" t="s">
        <v>2727</v>
      </c>
      <c r="D88" s="92">
        <v>8294</v>
      </c>
      <c r="E88"/>
      <c r="F88" t="s">
        <v>501</v>
      </c>
      <c r="G88" s="87">
        <v>44251</v>
      </c>
      <c r="H88" t="s">
        <v>208</v>
      </c>
      <c r="I88" s="91">
        <v>7.93</v>
      </c>
      <c r="J88" t="s">
        <v>361</v>
      </c>
      <c r="K88" t="s">
        <v>102</v>
      </c>
      <c r="L88" s="90">
        <v>2.3599999999999999E-2</v>
      </c>
      <c r="M88" s="90">
        <v>4.1500000000000002E-2</v>
      </c>
      <c r="N88" s="91">
        <v>2217933.69</v>
      </c>
      <c r="O88" s="91">
        <v>96.41</v>
      </c>
      <c r="P88" s="91">
        <v>2138.3098705289999</v>
      </c>
      <c r="Q88" s="90">
        <f t="shared" si="1"/>
        <v>1.0521015946597294E-3</v>
      </c>
      <c r="R88" s="90">
        <f>P88/'סכום נכסי הקרן'!$C$42</f>
        <v>1.3409420249248493E-4</v>
      </c>
      <c r="W88" s="93"/>
    </row>
    <row r="89" spans="2:23">
      <c r="B89" t="s">
        <v>3828</v>
      </c>
      <c r="C89" t="s">
        <v>2727</v>
      </c>
      <c r="D89" s="92">
        <v>8935</v>
      </c>
      <c r="E89"/>
      <c r="F89" t="s">
        <v>501</v>
      </c>
      <c r="G89" s="87">
        <v>44602</v>
      </c>
      <c r="H89" t="s">
        <v>208</v>
      </c>
      <c r="I89" s="91">
        <v>7.79</v>
      </c>
      <c r="J89" t="s">
        <v>361</v>
      </c>
      <c r="K89" t="s">
        <v>102</v>
      </c>
      <c r="L89" s="90">
        <v>2.0899999999999998E-2</v>
      </c>
      <c r="M89" s="90">
        <v>5.1499999999999997E-2</v>
      </c>
      <c r="N89" s="91">
        <v>2286239.9</v>
      </c>
      <c r="O89" s="91">
        <v>84.9</v>
      </c>
      <c r="P89" s="91">
        <v>1941.0176750999999</v>
      </c>
      <c r="Q89" s="90">
        <f t="shared" si="1"/>
        <v>9.5502893167219969E-4</v>
      </c>
      <c r="R89" s="90">
        <f>P89/'סכום נכסי הקרן'!$C$42</f>
        <v>1.2172193598019581E-4</v>
      </c>
      <c r="W89" s="93"/>
    </row>
    <row r="90" spans="2:23">
      <c r="B90" t="s">
        <v>3828</v>
      </c>
      <c r="C90" t="s">
        <v>2727</v>
      </c>
      <c r="D90" s="92">
        <v>535850</v>
      </c>
      <c r="E90"/>
      <c r="F90" t="s">
        <v>501</v>
      </c>
      <c r="G90" s="87">
        <v>43500</v>
      </c>
      <c r="H90" t="s">
        <v>208</v>
      </c>
      <c r="I90" s="91">
        <v>7.88</v>
      </c>
      <c r="J90" t="s">
        <v>361</v>
      </c>
      <c r="K90" t="s">
        <v>102</v>
      </c>
      <c r="L90" s="90">
        <v>3.4500000000000003E-2</v>
      </c>
      <c r="M90" s="90">
        <v>3.3399999999999999E-2</v>
      </c>
      <c r="N90" s="91">
        <v>1430995.76</v>
      </c>
      <c r="O90" s="91">
        <v>112.62</v>
      </c>
      <c r="P90" s="91">
        <v>1611.587424912</v>
      </c>
      <c r="Q90" s="90">
        <f t="shared" si="1"/>
        <v>7.9294106202859008E-4</v>
      </c>
      <c r="R90" s="90">
        <f>P90/'סכום נכסי הקרן'!$C$42</f>
        <v>1.010632432038625E-4</v>
      </c>
      <c r="W90" s="93"/>
    </row>
    <row r="91" spans="2:23">
      <c r="B91" t="s">
        <v>3828</v>
      </c>
      <c r="C91" t="s">
        <v>2727</v>
      </c>
      <c r="D91" s="92">
        <v>6835</v>
      </c>
      <c r="E91"/>
      <c r="F91" t="s">
        <v>501</v>
      </c>
      <c r="G91" s="87">
        <v>43556</v>
      </c>
      <c r="H91" t="s">
        <v>208</v>
      </c>
      <c r="I91" s="91">
        <v>7.95</v>
      </c>
      <c r="J91" t="s">
        <v>361</v>
      </c>
      <c r="K91" t="s">
        <v>102</v>
      </c>
      <c r="L91" s="90">
        <v>3.0499999999999999E-2</v>
      </c>
      <c r="M91" s="90">
        <v>3.2399999999999998E-2</v>
      </c>
      <c r="N91" s="91">
        <v>1443053.13</v>
      </c>
      <c r="O91" s="91">
        <v>109.11</v>
      </c>
      <c r="P91" s="91">
        <v>1574.515270143</v>
      </c>
      <c r="Q91" s="90">
        <f t="shared" si="1"/>
        <v>7.7470064061563185E-4</v>
      </c>
      <c r="R91" s="90">
        <f>P91/'סכום נכסי הקרן'!$C$42</f>
        <v>9.8738434673096483E-5</v>
      </c>
      <c r="W91" s="93"/>
    </row>
    <row r="92" spans="2:23">
      <c r="B92" t="s">
        <v>3828</v>
      </c>
      <c r="C92" t="s">
        <v>2727</v>
      </c>
      <c r="D92" s="92">
        <v>7124</v>
      </c>
      <c r="E92"/>
      <c r="F92" t="s">
        <v>501</v>
      </c>
      <c r="G92" s="87">
        <v>43703</v>
      </c>
      <c r="H92" t="s">
        <v>208</v>
      </c>
      <c r="I92" s="91">
        <v>8.07</v>
      </c>
      <c r="J92" t="s">
        <v>361</v>
      </c>
      <c r="K92" t="s">
        <v>102</v>
      </c>
      <c r="L92" s="90">
        <v>2.3800000000000002E-2</v>
      </c>
      <c r="M92" s="90">
        <v>3.4200000000000001E-2</v>
      </c>
      <c r="N92" s="91">
        <v>95125.91</v>
      </c>
      <c r="O92" s="91">
        <v>101.34</v>
      </c>
      <c r="P92" s="91">
        <v>96.400597193999999</v>
      </c>
      <c r="Q92" s="90">
        <f t="shared" si="1"/>
        <v>4.7431489435563604E-5</v>
      </c>
      <c r="R92" s="90">
        <f>P92/'סכום נכסי הקרן'!$C$42</f>
        <v>6.0453170883650921E-6</v>
      </c>
      <c r="W92" s="93"/>
    </row>
    <row r="93" spans="2:23">
      <c r="B93" t="s">
        <v>3828</v>
      </c>
      <c r="C93" t="s">
        <v>2727</v>
      </c>
      <c r="D93" s="92">
        <v>7206</v>
      </c>
      <c r="E93"/>
      <c r="F93" t="s">
        <v>501</v>
      </c>
      <c r="G93" s="87">
        <v>43740</v>
      </c>
      <c r="H93" t="s">
        <v>208</v>
      </c>
      <c r="I93" s="91">
        <v>7.99</v>
      </c>
      <c r="J93" t="s">
        <v>361</v>
      </c>
      <c r="K93" t="s">
        <v>102</v>
      </c>
      <c r="L93" s="90">
        <v>2.4299999999999999E-2</v>
      </c>
      <c r="M93" s="90">
        <v>3.7499999999999999E-2</v>
      </c>
      <c r="N93" s="91">
        <v>1405775.56</v>
      </c>
      <c r="O93" s="91">
        <v>99.04</v>
      </c>
      <c r="P93" s="91">
        <v>1392.2801146239999</v>
      </c>
      <c r="Q93" s="90">
        <f t="shared" si="1"/>
        <v>6.850364154408346E-4</v>
      </c>
      <c r="R93" s="90">
        <f>P93/'סכום נכסי הקרן'!$C$42</f>
        <v>8.7310400699999375E-5</v>
      </c>
      <c r="W93" s="93"/>
    </row>
    <row r="94" spans="2:23">
      <c r="B94" t="s">
        <v>3828</v>
      </c>
      <c r="C94" t="s">
        <v>2727</v>
      </c>
      <c r="D94" s="92">
        <v>7340</v>
      </c>
      <c r="E94"/>
      <c r="F94" t="s">
        <v>501</v>
      </c>
      <c r="G94" s="87">
        <v>43831</v>
      </c>
      <c r="H94" t="s">
        <v>208</v>
      </c>
      <c r="I94" s="91">
        <v>7.98</v>
      </c>
      <c r="J94" t="s">
        <v>361</v>
      </c>
      <c r="K94" t="s">
        <v>102</v>
      </c>
      <c r="L94" s="90">
        <v>2.3800000000000002E-2</v>
      </c>
      <c r="M94" s="90">
        <v>3.8899999999999997E-2</v>
      </c>
      <c r="N94" s="91">
        <v>1459051.64</v>
      </c>
      <c r="O94" s="91">
        <v>97.77</v>
      </c>
      <c r="P94" s="91">
        <v>1426.514788428</v>
      </c>
      <c r="Q94" s="90">
        <f t="shared" si="1"/>
        <v>7.0188072570580729E-4</v>
      </c>
      <c r="R94" s="90">
        <f>P94/'סכום נכסי הקרן'!$C$42</f>
        <v>8.9457269750462142E-5</v>
      </c>
      <c r="W94" s="93"/>
    </row>
    <row r="95" spans="2:23">
      <c r="B95" t="s">
        <v>3832</v>
      </c>
      <c r="C95" t="s">
        <v>2727</v>
      </c>
      <c r="D95" s="92">
        <v>7936</v>
      </c>
      <c r="E95"/>
      <c r="F95" t="s">
        <v>2729</v>
      </c>
      <c r="G95" s="87">
        <v>44087</v>
      </c>
      <c r="H95" t="s">
        <v>1052</v>
      </c>
      <c r="I95" s="91">
        <v>5.26</v>
      </c>
      <c r="J95" t="s">
        <v>350</v>
      </c>
      <c r="K95" t="s">
        <v>102</v>
      </c>
      <c r="L95" s="90">
        <v>1.7899999999999999E-2</v>
      </c>
      <c r="M95" s="90">
        <v>3.1E-2</v>
      </c>
      <c r="N95" s="91">
        <v>6875021.4199999999</v>
      </c>
      <c r="O95" s="91">
        <v>104.17</v>
      </c>
      <c r="P95" s="91">
        <v>7161.709813214</v>
      </c>
      <c r="Q95" s="90">
        <f t="shared" si="1"/>
        <v>3.5237392011423607E-3</v>
      </c>
      <c r="R95" s="90">
        <f>P95/'סכום נכסי הקרן'!$C$42</f>
        <v>4.4911346999859918E-4</v>
      </c>
      <c r="W95" s="93"/>
    </row>
    <row r="96" spans="2:23">
      <c r="B96" t="s">
        <v>3832</v>
      </c>
      <c r="C96" t="s">
        <v>2727</v>
      </c>
      <c r="D96" s="92">
        <v>7937</v>
      </c>
      <c r="E96"/>
      <c r="F96" t="s">
        <v>2729</v>
      </c>
      <c r="G96" s="87">
        <v>44087</v>
      </c>
      <c r="H96" t="s">
        <v>1052</v>
      </c>
      <c r="I96" s="91">
        <v>6.66</v>
      </c>
      <c r="J96" t="s">
        <v>350</v>
      </c>
      <c r="K96" t="s">
        <v>102</v>
      </c>
      <c r="L96" s="90">
        <v>7.5499999999999998E-2</v>
      </c>
      <c r="M96" s="90">
        <v>7.5999999999999998E-2</v>
      </c>
      <c r="N96" s="91">
        <v>85890.36</v>
      </c>
      <c r="O96" s="91">
        <v>101.62</v>
      </c>
      <c r="P96" s="91">
        <v>87.281783832000002</v>
      </c>
      <c r="Q96" s="90">
        <f t="shared" si="1"/>
        <v>4.2944806653151347E-5</v>
      </c>
      <c r="R96" s="90">
        <f>P96/'סכום נכסי הקרן'!$C$42</f>
        <v>5.4734729313006623E-6</v>
      </c>
      <c r="W96" s="93"/>
    </row>
    <row r="97" spans="2:23">
      <c r="B97" t="s">
        <v>3829</v>
      </c>
      <c r="C97" t="s">
        <v>2722</v>
      </c>
      <c r="D97" s="92">
        <v>8063</v>
      </c>
      <c r="E97"/>
      <c r="F97" t="s">
        <v>513</v>
      </c>
      <c r="G97" s="87">
        <v>44147</v>
      </c>
      <c r="H97" t="s">
        <v>149</v>
      </c>
      <c r="I97" s="91">
        <v>7.55</v>
      </c>
      <c r="J97" t="s">
        <v>585</v>
      </c>
      <c r="K97" t="s">
        <v>102</v>
      </c>
      <c r="L97" s="90">
        <v>1.6299999999999999E-2</v>
      </c>
      <c r="M97" s="90">
        <v>3.1800000000000002E-2</v>
      </c>
      <c r="N97" s="91">
        <v>5532843.6299999999</v>
      </c>
      <c r="O97" s="91">
        <v>99.51</v>
      </c>
      <c r="P97" s="91">
        <v>5505.7326962130001</v>
      </c>
      <c r="Q97" s="90">
        <f t="shared" si="1"/>
        <v>2.7089573074939185E-3</v>
      </c>
      <c r="R97" s="90">
        <f>P97/'סכום נכסי הקרן'!$C$42</f>
        <v>3.4526653279341366E-4</v>
      </c>
      <c r="W97" s="93"/>
    </row>
    <row r="98" spans="2:23">
      <c r="B98" t="s">
        <v>3829</v>
      </c>
      <c r="C98" t="s">
        <v>2722</v>
      </c>
      <c r="D98" s="92">
        <v>8145</v>
      </c>
      <c r="E98"/>
      <c r="F98" t="s">
        <v>513</v>
      </c>
      <c r="G98" s="87">
        <v>44185</v>
      </c>
      <c r="H98" t="s">
        <v>149</v>
      </c>
      <c r="I98" s="91">
        <v>7.56</v>
      </c>
      <c r="J98" t="s">
        <v>585</v>
      </c>
      <c r="K98" t="s">
        <v>102</v>
      </c>
      <c r="L98" s="90">
        <v>1.4999999999999999E-2</v>
      </c>
      <c r="M98" s="90">
        <v>3.2599999999999997E-2</v>
      </c>
      <c r="N98" s="91">
        <v>2600879.87</v>
      </c>
      <c r="O98" s="91">
        <v>97.81</v>
      </c>
      <c r="P98" s="91">
        <v>2543.9206008470001</v>
      </c>
      <c r="Q98" s="90">
        <f t="shared" si="1"/>
        <v>1.2516721536606531E-3</v>
      </c>
      <c r="R98" s="90">
        <f>P98/'סכום נכסי הקרן'!$C$42</f>
        <v>1.5953020134092637E-4</v>
      </c>
      <c r="W98" s="93"/>
    </row>
    <row r="99" spans="2:23">
      <c r="B99" t="s">
        <v>3836</v>
      </c>
      <c r="C99" t="s">
        <v>2722</v>
      </c>
      <c r="D99" s="92">
        <v>8224</v>
      </c>
      <c r="E99"/>
      <c r="F99" t="s">
        <v>513</v>
      </c>
      <c r="G99" s="87">
        <v>44223</v>
      </c>
      <c r="H99" t="s">
        <v>149</v>
      </c>
      <c r="I99" s="91">
        <v>12.36</v>
      </c>
      <c r="J99" t="s">
        <v>350</v>
      </c>
      <c r="K99" t="s">
        <v>102</v>
      </c>
      <c r="L99" s="90">
        <v>2.1499999999999998E-2</v>
      </c>
      <c r="M99" s="90">
        <v>4.0099999999999997E-2</v>
      </c>
      <c r="N99" s="91">
        <v>11864910.960000001</v>
      </c>
      <c r="O99" s="91">
        <v>89.41</v>
      </c>
      <c r="P99" s="91">
        <v>10608.416889336</v>
      </c>
      <c r="Q99" s="90">
        <f t="shared" si="1"/>
        <v>5.2196047354560651E-3</v>
      </c>
      <c r="R99" s="90">
        <f>P99/'סכום נכסי הקרן'!$C$42</f>
        <v>6.6525774495508334E-4</v>
      </c>
      <c r="W99" s="93"/>
    </row>
    <row r="100" spans="2:23">
      <c r="B100" t="s">
        <v>3836</v>
      </c>
      <c r="C100" t="s">
        <v>2722</v>
      </c>
      <c r="D100" s="92">
        <v>444873</v>
      </c>
      <c r="E100"/>
      <c r="F100" t="s">
        <v>513</v>
      </c>
      <c r="G100" s="87">
        <v>42631</v>
      </c>
      <c r="H100" t="s">
        <v>149</v>
      </c>
      <c r="I100" s="91">
        <v>6.74</v>
      </c>
      <c r="J100" t="s">
        <v>350</v>
      </c>
      <c r="K100" t="s">
        <v>102</v>
      </c>
      <c r="L100" s="90">
        <v>4.1000000000000002E-2</v>
      </c>
      <c r="M100" s="90">
        <v>3.04E-2</v>
      </c>
      <c r="N100" s="91">
        <v>2533217.52</v>
      </c>
      <c r="O100" s="91">
        <v>121.68</v>
      </c>
      <c r="P100" s="91">
        <v>3082.419078336</v>
      </c>
      <c r="Q100" s="90">
        <f t="shared" si="1"/>
        <v>1.5166267866146938E-3</v>
      </c>
      <c r="R100" s="90">
        <f>P100/'סכום נכסי הקרן'!$C$42</f>
        <v>1.9329963994172222E-4</v>
      </c>
      <c r="W100" s="93"/>
    </row>
    <row r="101" spans="2:23">
      <c r="B101" t="s">
        <v>3835</v>
      </c>
      <c r="C101" t="s">
        <v>2727</v>
      </c>
      <c r="D101" s="92">
        <v>2984</v>
      </c>
      <c r="E101"/>
      <c r="F101" t="s">
        <v>501</v>
      </c>
      <c r="G101" s="87">
        <v>41422</v>
      </c>
      <c r="H101" t="s">
        <v>208</v>
      </c>
      <c r="I101" s="91">
        <v>3.69</v>
      </c>
      <c r="J101" t="s">
        <v>361</v>
      </c>
      <c r="K101" t="s">
        <v>102</v>
      </c>
      <c r="L101" s="90">
        <v>5.0999999999999997E-2</v>
      </c>
      <c r="M101" s="90">
        <v>2.5100000000000001E-2</v>
      </c>
      <c r="N101" s="91">
        <v>114961.60000000001</v>
      </c>
      <c r="O101" s="91">
        <v>125.65</v>
      </c>
      <c r="P101" s="91">
        <v>144.44925040000001</v>
      </c>
      <c r="Q101" s="90">
        <f t="shared" si="1"/>
        <v>7.1072620852489062E-5</v>
      </c>
      <c r="R101" s="90">
        <f>P101/'סכום נכסי הקרן'!$C$42</f>
        <v>9.0584658940162562E-6</v>
      </c>
      <c r="W101" s="93"/>
    </row>
    <row r="102" spans="2:23">
      <c r="B102" t="s">
        <v>3835</v>
      </c>
      <c r="C102" t="s">
        <v>2727</v>
      </c>
      <c r="D102" s="92">
        <v>11898140</v>
      </c>
      <c r="E102"/>
      <c r="F102" t="s">
        <v>501</v>
      </c>
      <c r="G102" s="87">
        <v>41330</v>
      </c>
      <c r="H102" t="s">
        <v>208</v>
      </c>
      <c r="I102" s="91">
        <v>3.67</v>
      </c>
      <c r="J102" t="s">
        <v>361</v>
      </c>
      <c r="K102" t="s">
        <v>102</v>
      </c>
      <c r="L102" s="90">
        <v>5.0999999999999997E-2</v>
      </c>
      <c r="M102" s="90">
        <v>2.8500000000000001E-2</v>
      </c>
      <c r="N102" s="91">
        <v>717097.62</v>
      </c>
      <c r="O102" s="91">
        <v>124.89</v>
      </c>
      <c r="P102" s="91">
        <v>895.58321761800005</v>
      </c>
      <c r="Q102" s="90">
        <f t="shared" si="1"/>
        <v>4.4064919888027546E-4</v>
      </c>
      <c r="R102" s="90">
        <f>P102/'סכום נכסי הקרן'!$C$42</f>
        <v>5.6162354664915528E-5</v>
      </c>
      <c r="W102" s="93"/>
    </row>
    <row r="103" spans="2:23">
      <c r="B103" t="s">
        <v>3835</v>
      </c>
      <c r="C103" t="s">
        <v>2727</v>
      </c>
      <c r="D103" s="92">
        <v>11898320</v>
      </c>
      <c r="E103"/>
      <c r="F103" t="s">
        <v>501</v>
      </c>
      <c r="G103" s="87">
        <v>41597</v>
      </c>
      <c r="H103" t="s">
        <v>208</v>
      </c>
      <c r="I103" s="91">
        <v>3.68</v>
      </c>
      <c r="J103" t="s">
        <v>361</v>
      </c>
      <c r="K103" t="s">
        <v>102</v>
      </c>
      <c r="L103" s="90">
        <v>5.0999999999999997E-2</v>
      </c>
      <c r="M103" s="90">
        <v>2.6700000000000002E-2</v>
      </c>
      <c r="N103" s="91">
        <v>47778.84</v>
      </c>
      <c r="O103" s="91">
        <v>122.89</v>
      </c>
      <c r="P103" s="91">
        <v>58.715416476000001</v>
      </c>
      <c r="Q103" s="90">
        <f t="shared" si="1"/>
        <v>2.8889444021612844E-5</v>
      </c>
      <c r="R103" s="90">
        <f>P103/'סכום נכסי הקרן'!$C$42</f>
        <v>3.6820654737077548E-6</v>
      </c>
      <c r="W103" s="93"/>
    </row>
    <row r="104" spans="2:23">
      <c r="B104" t="s">
        <v>3835</v>
      </c>
      <c r="C104" t="s">
        <v>2727</v>
      </c>
      <c r="D104" s="92">
        <v>11898330</v>
      </c>
      <c r="E104"/>
      <c r="F104" t="s">
        <v>501</v>
      </c>
      <c r="G104" s="87">
        <v>41630</v>
      </c>
      <c r="H104" t="s">
        <v>208</v>
      </c>
      <c r="I104" s="91">
        <v>3.67</v>
      </c>
      <c r="J104" t="s">
        <v>361</v>
      </c>
      <c r="K104" t="s">
        <v>102</v>
      </c>
      <c r="L104" s="90">
        <v>5.0999999999999997E-2</v>
      </c>
      <c r="M104" s="90">
        <v>2.8500000000000001E-2</v>
      </c>
      <c r="N104" s="91">
        <v>543569.01</v>
      </c>
      <c r="O104" s="91">
        <v>122.56</v>
      </c>
      <c r="P104" s="91">
        <v>666.19817865599998</v>
      </c>
      <c r="Q104" s="90">
        <f t="shared" si="1"/>
        <v>3.2778605934694868E-4</v>
      </c>
      <c r="R104" s="90">
        <f>P104/'סכום נכסי הקרן'!$C$42</f>
        <v>4.1777534070271118E-5</v>
      </c>
      <c r="W104" s="93"/>
    </row>
    <row r="105" spans="2:23">
      <c r="B105" t="s">
        <v>3835</v>
      </c>
      <c r="C105" t="s">
        <v>2727</v>
      </c>
      <c r="D105" s="92">
        <v>11898340</v>
      </c>
      <c r="E105"/>
      <c r="F105" t="s">
        <v>501</v>
      </c>
      <c r="G105" s="87">
        <v>41666</v>
      </c>
      <c r="H105" t="s">
        <v>208</v>
      </c>
      <c r="I105" s="91">
        <v>3.67</v>
      </c>
      <c r="J105" t="s">
        <v>361</v>
      </c>
      <c r="K105" t="s">
        <v>102</v>
      </c>
      <c r="L105" s="90">
        <v>5.0999999999999997E-2</v>
      </c>
      <c r="M105" s="90">
        <v>2.8500000000000001E-2</v>
      </c>
      <c r="N105" s="91">
        <v>105137</v>
      </c>
      <c r="O105" s="91">
        <v>122.46</v>
      </c>
      <c r="P105" s="91">
        <v>128.75077020000001</v>
      </c>
      <c r="Q105" s="90">
        <f t="shared" si="1"/>
        <v>6.3348578476877623E-5</v>
      </c>
      <c r="R105" s="90">
        <f>P105/'סכום נכסי הקרן'!$C$42</f>
        <v>8.0740083971043189E-6</v>
      </c>
      <c r="W105" s="93"/>
    </row>
    <row r="106" spans="2:23">
      <c r="B106" t="s">
        <v>3835</v>
      </c>
      <c r="C106" t="s">
        <v>2727</v>
      </c>
      <c r="D106" s="92">
        <v>11898350</v>
      </c>
      <c r="E106"/>
      <c r="F106" t="s">
        <v>501</v>
      </c>
      <c r="G106" s="87">
        <v>41696</v>
      </c>
      <c r="H106" t="s">
        <v>208</v>
      </c>
      <c r="I106" s="91">
        <v>3.67</v>
      </c>
      <c r="J106" t="s">
        <v>361</v>
      </c>
      <c r="K106" t="s">
        <v>102</v>
      </c>
      <c r="L106" s="90">
        <v>5.0999999999999997E-2</v>
      </c>
      <c r="M106" s="90">
        <v>2.8500000000000001E-2</v>
      </c>
      <c r="N106" s="91">
        <v>101194.33</v>
      </c>
      <c r="O106" s="91">
        <v>123.19</v>
      </c>
      <c r="P106" s="91">
        <v>124.661295127</v>
      </c>
      <c r="Q106" s="90">
        <f t="shared" si="1"/>
        <v>6.1336455114906655E-5</v>
      </c>
      <c r="R106" s="90">
        <f>P106/'סכום נכסי הקרן'!$C$42</f>
        <v>7.8175559034387649E-6</v>
      </c>
      <c r="W106" s="93"/>
    </row>
    <row r="107" spans="2:23">
      <c r="B107" t="s">
        <v>3835</v>
      </c>
      <c r="C107" t="s">
        <v>2727</v>
      </c>
      <c r="D107" s="92">
        <v>11898360</v>
      </c>
      <c r="E107"/>
      <c r="F107" t="s">
        <v>501</v>
      </c>
      <c r="G107" s="87">
        <v>41725</v>
      </c>
      <c r="H107" t="s">
        <v>208</v>
      </c>
      <c r="I107" s="91">
        <v>3.67</v>
      </c>
      <c r="J107" t="s">
        <v>361</v>
      </c>
      <c r="K107" t="s">
        <v>102</v>
      </c>
      <c r="L107" s="90">
        <v>5.0999999999999997E-2</v>
      </c>
      <c r="M107" s="90">
        <v>2.8500000000000001E-2</v>
      </c>
      <c r="N107" s="91">
        <v>201531.59</v>
      </c>
      <c r="O107" s="91">
        <v>123.42</v>
      </c>
      <c r="P107" s="91">
        <v>248.73028837800001</v>
      </c>
      <c r="Q107" s="90">
        <f t="shared" si="1"/>
        <v>1.2238148298774322E-4</v>
      </c>
      <c r="R107" s="90">
        <f>P107/'סכום נכסי הקרן'!$C$42</f>
        <v>1.5597968337265536E-5</v>
      </c>
      <c r="W107" s="93"/>
    </row>
    <row r="108" spans="2:23">
      <c r="B108" t="s">
        <v>3835</v>
      </c>
      <c r="C108" t="s">
        <v>2727</v>
      </c>
      <c r="D108" s="92">
        <v>11898380</v>
      </c>
      <c r="E108"/>
      <c r="F108" t="s">
        <v>501</v>
      </c>
      <c r="G108" s="87">
        <v>41787</v>
      </c>
      <c r="H108" t="s">
        <v>208</v>
      </c>
      <c r="I108" s="91">
        <v>3.67</v>
      </c>
      <c r="J108" t="s">
        <v>361</v>
      </c>
      <c r="K108" t="s">
        <v>102</v>
      </c>
      <c r="L108" s="90">
        <v>5.0999999999999997E-2</v>
      </c>
      <c r="M108" s="90">
        <v>2.8500000000000001E-2</v>
      </c>
      <c r="N108" s="91">
        <v>126877.64</v>
      </c>
      <c r="O108" s="91">
        <v>122.94</v>
      </c>
      <c r="P108" s="91">
        <v>155.983370616</v>
      </c>
      <c r="Q108" s="90">
        <f t="shared" si="1"/>
        <v>7.6747694628979881E-5</v>
      </c>
      <c r="R108" s="90">
        <f>P108/'סכום נכסי הקרן'!$C$42</f>
        <v>9.7817748368096295E-6</v>
      </c>
      <c r="W108" s="93"/>
    </row>
    <row r="109" spans="2:23">
      <c r="B109" t="s">
        <v>3835</v>
      </c>
      <c r="C109" t="s">
        <v>2727</v>
      </c>
      <c r="D109" s="92">
        <v>11898390</v>
      </c>
      <c r="E109"/>
      <c r="F109" t="s">
        <v>501</v>
      </c>
      <c r="G109" s="87">
        <v>41815</v>
      </c>
      <c r="H109" t="s">
        <v>208</v>
      </c>
      <c r="I109" s="91">
        <v>3.67</v>
      </c>
      <c r="J109" t="s">
        <v>361</v>
      </c>
      <c r="K109" t="s">
        <v>102</v>
      </c>
      <c r="L109" s="90">
        <v>5.0999999999999997E-2</v>
      </c>
      <c r="M109" s="90">
        <v>2.8500000000000001E-2</v>
      </c>
      <c r="N109" s="91">
        <v>71337.45</v>
      </c>
      <c r="O109" s="91">
        <v>122.83</v>
      </c>
      <c r="P109" s="91">
        <v>87.623789834999997</v>
      </c>
      <c r="Q109" s="90">
        <f t="shared" si="1"/>
        <v>4.3113082105693913E-5</v>
      </c>
      <c r="R109" s="90">
        <f>P109/'סכום נכסי הקרן'!$C$42</f>
        <v>5.4949202541849654E-6</v>
      </c>
      <c r="W109" s="93"/>
    </row>
    <row r="110" spans="2:23">
      <c r="B110" t="s">
        <v>3835</v>
      </c>
      <c r="C110" t="s">
        <v>2727</v>
      </c>
      <c r="D110" s="92">
        <v>11898400</v>
      </c>
      <c r="E110"/>
      <c r="F110" t="s">
        <v>501</v>
      </c>
      <c r="G110" s="87">
        <v>41836</v>
      </c>
      <c r="H110" t="s">
        <v>208</v>
      </c>
      <c r="I110" s="91">
        <v>3.67</v>
      </c>
      <c r="J110" t="s">
        <v>361</v>
      </c>
      <c r="K110" t="s">
        <v>102</v>
      </c>
      <c r="L110" s="90">
        <v>5.0999999999999997E-2</v>
      </c>
      <c r="M110" s="90">
        <v>2.8500000000000001E-2</v>
      </c>
      <c r="N110" s="91">
        <v>212077.86</v>
      </c>
      <c r="O110" s="91">
        <v>122.47</v>
      </c>
      <c r="P110" s="91">
        <v>259.731755142</v>
      </c>
      <c r="Q110" s="90">
        <f t="shared" si="1"/>
        <v>1.2779447802907317E-4</v>
      </c>
      <c r="R110" s="90">
        <f>P110/'סכום נכסי הקרן'!$C$42</f>
        <v>1.6287874385167375E-5</v>
      </c>
      <c r="W110" s="93"/>
    </row>
    <row r="111" spans="2:23">
      <c r="B111" t="s">
        <v>3835</v>
      </c>
      <c r="C111" t="s">
        <v>2727</v>
      </c>
      <c r="D111" s="92">
        <v>11898230</v>
      </c>
      <c r="E111"/>
      <c r="F111" t="s">
        <v>501</v>
      </c>
      <c r="G111" s="87">
        <v>41239</v>
      </c>
      <c r="H111" t="s">
        <v>208</v>
      </c>
      <c r="I111" s="91">
        <v>3.67</v>
      </c>
      <c r="J111" t="s">
        <v>361</v>
      </c>
      <c r="K111" t="s">
        <v>102</v>
      </c>
      <c r="L111" s="90">
        <v>5.0999999999999997E-2</v>
      </c>
      <c r="M111" s="90">
        <v>2.8500000000000001E-2</v>
      </c>
      <c r="N111" s="91">
        <v>839695.58</v>
      </c>
      <c r="O111" s="91">
        <v>124.32</v>
      </c>
      <c r="P111" s="91">
        <v>1043.9095450560001</v>
      </c>
      <c r="Q111" s="90">
        <f t="shared" si="1"/>
        <v>5.1362943798328932E-4</v>
      </c>
      <c r="R111" s="90">
        <f>P111/'סכום נכסי הקרן'!$C$42</f>
        <v>6.5463953493301072E-5</v>
      </c>
      <c r="W111" s="93"/>
    </row>
    <row r="112" spans="2:23">
      <c r="B112" t="s">
        <v>3835</v>
      </c>
      <c r="C112" t="s">
        <v>2727</v>
      </c>
      <c r="D112" s="92">
        <v>11898120</v>
      </c>
      <c r="E112"/>
      <c r="F112" t="s">
        <v>501</v>
      </c>
      <c r="G112" s="87">
        <v>41269</v>
      </c>
      <c r="H112" t="s">
        <v>208</v>
      </c>
      <c r="I112" s="91">
        <v>3.69</v>
      </c>
      <c r="J112" t="s">
        <v>361</v>
      </c>
      <c r="K112" t="s">
        <v>102</v>
      </c>
      <c r="L112" s="90">
        <v>5.0999999999999997E-2</v>
      </c>
      <c r="M112" s="90">
        <v>2.5100000000000001E-2</v>
      </c>
      <c r="N112" s="91">
        <v>228611.48</v>
      </c>
      <c r="O112" s="91">
        <v>126.45</v>
      </c>
      <c r="P112" s="91">
        <v>289.07921646</v>
      </c>
      <c r="Q112" s="90">
        <f t="shared" si="1"/>
        <v>1.4223415830059711E-4</v>
      </c>
      <c r="R112" s="90">
        <f>P112/'סכום נכסי הקרן'!$C$42</f>
        <v>1.8128264533879868E-5</v>
      </c>
      <c r="W112" s="93"/>
    </row>
    <row r="113" spans="2:23">
      <c r="B113" t="s">
        <v>3835</v>
      </c>
      <c r="C113" t="s">
        <v>2727</v>
      </c>
      <c r="D113" s="92">
        <v>11898130</v>
      </c>
      <c r="E113"/>
      <c r="F113" t="s">
        <v>501</v>
      </c>
      <c r="G113" s="87">
        <v>41298</v>
      </c>
      <c r="H113" t="s">
        <v>208</v>
      </c>
      <c r="I113" s="91">
        <v>3.67</v>
      </c>
      <c r="J113" t="s">
        <v>361</v>
      </c>
      <c r="K113" t="s">
        <v>102</v>
      </c>
      <c r="L113" s="90">
        <v>5.0999999999999997E-2</v>
      </c>
      <c r="M113" s="90">
        <v>2.8500000000000001E-2</v>
      </c>
      <c r="N113" s="91">
        <v>462592.74</v>
      </c>
      <c r="O113" s="91">
        <v>124.67</v>
      </c>
      <c r="P113" s="91">
        <v>576.71436895800002</v>
      </c>
      <c r="Q113" s="90">
        <f t="shared" si="1"/>
        <v>2.8375780124598291E-4</v>
      </c>
      <c r="R113" s="90">
        <f>P113/'סכום נכסי הקרן'!$C$42</f>
        <v>3.6165971282846825E-5</v>
      </c>
      <c r="W113" s="93"/>
    </row>
    <row r="114" spans="2:23">
      <c r="B114" t="s">
        <v>3835</v>
      </c>
      <c r="C114" t="s">
        <v>2727</v>
      </c>
      <c r="D114" s="92">
        <v>11898150</v>
      </c>
      <c r="E114"/>
      <c r="F114" t="s">
        <v>501</v>
      </c>
      <c r="G114" s="87">
        <v>41389</v>
      </c>
      <c r="H114" t="s">
        <v>208</v>
      </c>
      <c r="I114" s="91">
        <v>3.69</v>
      </c>
      <c r="J114" t="s">
        <v>361</v>
      </c>
      <c r="K114" t="s">
        <v>102</v>
      </c>
      <c r="L114" s="90">
        <v>5.0999999999999997E-2</v>
      </c>
      <c r="M114" s="90">
        <v>2.5100000000000001E-2</v>
      </c>
      <c r="N114" s="91">
        <v>313884.39</v>
      </c>
      <c r="O114" s="91">
        <v>126.19</v>
      </c>
      <c r="P114" s="91">
        <v>396.09071174100001</v>
      </c>
      <c r="Q114" s="90">
        <f t="shared" si="1"/>
        <v>1.9488647328252682E-4</v>
      </c>
      <c r="R114" s="90">
        <f>P114/'סכום נכסי הקרן'!$C$42</f>
        <v>2.4838994964022828E-5</v>
      </c>
      <c r="W114" s="93"/>
    </row>
    <row r="115" spans="2:23">
      <c r="B115" t="s">
        <v>3835</v>
      </c>
      <c r="C115" t="s">
        <v>2727</v>
      </c>
      <c r="D115" s="92">
        <v>11898270</v>
      </c>
      <c r="E115"/>
      <c r="F115" t="s">
        <v>501</v>
      </c>
      <c r="G115" s="87">
        <v>41450</v>
      </c>
      <c r="H115" t="s">
        <v>208</v>
      </c>
      <c r="I115" s="91">
        <v>3.69</v>
      </c>
      <c r="J115" t="s">
        <v>361</v>
      </c>
      <c r="K115" t="s">
        <v>102</v>
      </c>
      <c r="L115" s="90">
        <v>5.0999999999999997E-2</v>
      </c>
      <c r="M115" s="90">
        <v>2.52E-2</v>
      </c>
      <c r="N115" s="91">
        <v>189390.4</v>
      </c>
      <c r="O115" s="91">
        <v>125.51</v>
      </c>
      <c r="P115" s="91">
        <v>237.70389104</v>
      </c>
      <c r="Q115" s="90">
        <f t="shared" si="1"/>
        <v>1.1695622148446462E-4</v>
      </c>
      <c r="R115" s="90">
        <f>P115/'סכום נכסי הקרן'!$C$42</f>
        <v>1.490649888385157E-5</v>
      </c>
      <c r="W115" s="93"/>
    </row>
    <row r="116" spans="2:23">
      <c r="B116" t="s">
        <v>3835</v>
      </c>
      <c r="C116" t="s">
        <v>2727</v>
      </c>
      <c r="D116" s="92">
        <v>11898280</v>
      </c>
      <c r="E116"/>
      <c r="F116" t="s">
        <v>501</v>
      </c>
      <c r="G116" s="87">
        <v>41480</v>
      </c>
      <c r="H116" t="s">
        <v>208</v>
      </c>
      <c r="I116" s="91">
        <v>3.69</v>
      </c>
      <c r="J116" t="s">
        <v>361</v>
      </c>
      <c r="K116" t="s">
        <v>102</v>
      </c>
      <c r="L116" s="90">
        <v>5.0999999999999997E-2</v>
      </c>
      <c r="M116" s="90">
        <v>2.58E-2</v>
      </c>
      <c r="N116" s="91">
        <v>166322.07</v>
      </c>
      <c r="O116" s="91">
        <v>124.27</v>
      </c>
      <c r="P116" s="91">
        <v>206.688436389</v>
      </c>
      <c r="Q116" s="90">
        <f t="shared" si="1"/>
        <v>1.0169584704241011E-4</v>
      </c>
      <c r="R116" s="90">
        <f>P116/'סכום נכסי הקרן'!$C$42</f>
        <v>1.296150825658632E-5</v>
      </c>
      <c r="W116" s="93"/>
    </row>
    <row r="117" spans="2:23">
      <c r="B117" t="s">
        <v>3835</v>
      </c>
      <c r="C117" t="s">
        <v>2727</v>
      </c>
      <c r="D117" s="92">
        <v>11898290</v>
      </c>
      <c r="E117"/>
      <c r="F117" t="s">
        <v>501</v>
      </c>
      <c r="G117" s="87">
        <v>41512</v>
      </c>
      <c r="H117" t="s">
        <v>208</v>
      </c>
      <c r="I117" s="91">
        <v>3.63</v>
      </c>
      <c r="J117" t="s">
        <v>361</v>
      </c>
      <c r="K117" t="s">
        <v>102</v>
      </c>
      <c r="L117" s="90">
        <v>5.0999999999999997E-2</v>
      </c>
      <c r="M117" s="90">
        <v>3.5799999999999998E-2</v>
      </c>
      <c r="N117" s="91">
        <v>518539.2</v>
      </c>
      <c r="O117" s="91">
        <v>119.58</v>
      </c>
      <c r="P117" s="91">
        <v>620.06917536000003</v>
      </c>
      <c r="Q117" s="90">
        <f t="shared" si="1"/>
        <v>3.0508944339026372E-4</v>
      </c>
      <c r="R117" s="90">
        <f>P117/'סכום נכסי הקרן'!$C$42</f>
        <v>3.8884767220151284E-5</v>
      </c>
      <c r="W117" s="93"/>
    </row>
    <row r="118" spans="2:23">
      <c r="B118" t="s">
        <v>3835</v>
      </c>
      <c r="C118" t="s">
        <v>2727</v>
      </c>
      <c r="D118" s="92">
        <v>11898300</v>
      </c>
      <c r="E118"/>
      <c r="F118" t="s">
        <v>501</v>
      </c>
      <c r="G118" s="87">
        <v>41547</v>
      </c>
      <c r="H118" t="s">
        <v>208</v>
      </c>
      <c r="I118" s="91">
        <v>3.63</v>
      </c>
      <c r="J118" t="s">
        <v>361</v>
      </c>
      <c r="K118" t="s">
        <v>102</v>
      </c>
      <c r="L118" s="90">
        <v>5.0999999999999997E-2</v>
      </c>
      <c r="M118" s="90">
        <v>3.5799999999999998E-2</v>
      </c>
      <c r="N118" s="91">
        <v>379419.69</v>
      </c>
      <c r="O118" s="91">
        <v>119.34</v>
      </c>
      <c r="P118" s="91">
        <v>452.79945804599998</v>
      </c>
      <c r="Q118" s="90">
        <f t="shared" si="1"/>
        <v>2.2278858571297841E-4</v>
      </c>
      <c r="R118" s="90">
        <f>P118/'סכום נכסי הקרן'!$C$42</f>
        <v>2.8395221409461428E-5</v>
      </c>
      <c r="W118" s="93"/>
    </row>
    <row r="119" spans="2:23">
      <c r="B119" t="s">
        <v>3835</v>
      </c>
      <c r="C119" t="s">
        <v>2727</v>
      </c>
      <c r="D119" s="92">
        <v>11898310</v>
      </c>
      <c r="E119"/>
      <c r="F119" t="s">
        <v>501</v>
      </c>
      <c r="G119" s="87">
        <v>41571</v>
      </c>
      <c r="H119" t="s">
        <v>208</v>
      </c>
      <c r="I119" s="91">
        <v>3.68</v>
      </c>
      <c r="J119" t="s">
        <v>361</v>
      </c>
      <c r="K119" t="s">
        <v>102</v>
      </c>
      <c r="L119" s="90">
        <v>5.0999999999999997E-2</v>
      </c>
      <c r="M119" s="90">
        <v>2.64E-2</v>
      </c>
      <c r="N119" s="91">
        <v>185003.23</v>
      </c>
      <c r="O119" s="91">
        <v>123.36</v>
      </c>
      <c r="P119" s="91">
        <v>228.219984528</v>
      </c>
      <c r="Q119" s="90">
        <f t="shared" si="1"/>
        <v>1.1228990379945552E-4</v>
      </c>
      <c r="R119" s="90">
        <f>P119/'סכום נכסי הקרן'!$C$42</f>
        <v>1.4311759600379383E-5</v>
      </c>
      <c r="W119" s="93"/>
    </row>
    <row r="120" spans="2:23">
      <c r="B120" t="s">
        <v>3835</v>
      </c>
      <c r="C120" t="s">
        <v>2727</v>
      </c>
      <c r="D120" s="92">
        <v>11898410</v>
      </c>
      <c r="E120"/>
      <c r="F120" t="s">
        <v>501</v>
      </c>
      <c r="G120" s="87">
        <v>41911</v>
      </c>
      <c r="H120" t="s">
        <v>208</v>
      </c>
      <c r="I120" s="91">
        <v>3.67</v>
      </c>
      <c r="J120" t="s">
        <v>361</v>
      </c>
      <c r="K120" t="s">
        <v>102</v>
      </c>
      <c r="L120" s="90">
        <v>5.0999999999999997E-2</v>
      </c>
      <c r="M120" s="90">
        <v>2.8500000000000001E-2</v>
      </c>
      <c r="N120" s="91">
        <v>83240.27</v>
      </c>
      <c r="O120" s="91">
        <v>122.47</v>
      </c>
      <c r="P120" s="91">
        <v>101.944358669</v>
      </c>
      <c r="Q120" s="90">
        <f t="shared" si="1"/>
        <v>5.0159157847260048E-5</v>
      </c>
      <c r="R120" s="90">
        <f>P120/'סכום נכסי הקרן'!$C$42</f>
        <v>6.3929684199350942E-6</v>
      </c>
      <c r="W120" s="93"/>
    </row>
    <row r="121" spans="2:23">
      <c r="B121" t="s">
        <v>3835</v>
      </c>
      <c r="C121" t="s">
        <v>2727</v>
      </c>
      <c r="D121" s="92">
        <v>11898420</v>
      </c>
      <c r="E121"/>
      <c r="F121" t="s">
        <v>501</v>
      </c>
      <c r="G121" s="87">
        <v>42033</v>
      </c>
      <c r="H121" t="s">
        <v>208</v>
      </c>
      <c r="I121" s="91">
        <v>3.67</v>
      </c>
      <c r="J121" t="s">
        <v>361</v>
      </c>
      <c r="K121" t="s">
        <v>102</v>
      </c>
      <c r="L121" s="90">
        <v>5.0999999999999997E-2</v>
      </c>
      <c r="M121" s="90">
        <v>2.8500000000000001E-2</v>
      </c>
      <c r="N121" s="91">
        <v>554087.87</v>
      </c>
      <c r="O121" s="91">
        <v>122.71</v>
      </c>
      <c r="P121" s="91">
        <v>679.92122527699996</v>
      </c>
      <c r="Q121" s="90">
        <f t="shared" si="1"/>
        <v>3.3453813931091204E-4</v>
      </c>
      <c r="R121" s="90">
        <f>P121/'סכום נכסי הקרן'!$C$42</f>
        <v>4.2638111397146072E-5</v>
      </c>
      <c r="W121" s="93"/>
    </row>
    <row r="122" spans="2:23">
      <c r="B122" t="s">
        <v>3835</v>
      </c>
      <c r="C122" t="s">
        <v>2727</v>
      </c>
      <c r="D122" s="92">
        <v>11898421</v>
      </c>
      <c r="E122"/>
      <c r="F122" t="s">
        <v>501</v>
      </c>
      <c r="G122" s="87">
        <v>42054</v>
      </c>
      <c r="H122" t="s">
        <v>208</v>
      </c>
      <c r="I122" s="91">
        <v>3.67</v>
      </c>
      <c r="J122" t="s">
        <v>361</v>
      </c>
      <c r="K122" t="s">
        <v>102</v>
      </c>
      <c r="L122" s="90">
        <v>5.0999999999999997E-2</v>
      </c>
      <c r="M122" s="90">
        <v>2.8500000000000001E-2</v>
      </c>
      <c r="N122" s="91">
        <v>1082361.1399999999</v>
      </c>
      <c r="O122" s="91">
        <v>123.79</v>
      </c>
      <c r="P122" s="91">
        <v>1339.8548552059999</v>
      </c>
      <c r="Q122" s="90">
        <f t="shared" si="1"/>
        <v>6.5924188500615882E-4</v>
      </c>
      <c r="R122" s="90">
        <f>P122/'סכום נכסי הקרן'!$C$42</f>
        <v>8.4022793300806477E-5</v>
      </c>
      <c r="W122" s="93"/>
    </row>
    <row r="123" spans="2:23">
      <c r="B123" t="s">
        <v>3835</v>
      </c>
      <c r="C123" t="s">
        <v>2727</v>
      </c>
      <c r="D123" s="92">
        <v>435717</v>
      </c>
      <c r="E123"/>
      <c r="F123" t="s">
        <v>501</v>
      </c>
      <c r="G123" s="87">
        <v>42565</v>
      </c>
      <c r="H123" t="s">
        <v>208</v>
      </c>
      <c r="I123" s="91">
        <v>3.67</v>
      </c>
      <c r="J123" t="s">
        <v>361</v>
      </c>
      <c r="K123" t="s">
        <v>102</v>
      </c>
      <c r="L123" s="90">
        <v>5.0999999999999997E-2</v>
      </c>
      <c r="M123" s="90">
        <v>2.8500000000000001E-2</v>
      </c>
      <c r="N123" s="91">
        <v>1321118.03</v>
      </c>
      <c r="O123" s="91">
        <v>124.29</v>
      </c>
      <c r="P123" s="91">
        <v>1642.0175994870001</v>
      </c>
      <c r="Q123" s="90">
        <f t="shared" si="1"/>
        <v>8.0791346412867077E-4</v>
      </c>
      <c r="R123" s="90">
        <f>P123/'סכום נכסי הקרן'!$C$42</f>
        <v>1.0297153070118966E-4</v>
      </c>
      <c r="W123" s="93"/>
    </row>
    <row r="124" spans="2:23">
      <c r="B124" t="s">
        <v>3835</v>
      </c>
      <c r="C124" t="s">
        <v>2727</v>
      </c>
      <c r="D124" s="92">
        <v>11898180</v>
      </c>
      <c r="E124"/>
      <c r="F124" t="s">
        <v>501</v>
      </c>
      <c r="G124" s="87">
        <v>41115</v>
      </c>
      <c r="H124" t="s">
        <v>208</v>
      </c>
      <c r="I124" s="91">
        <v>3.67</v>
      </c>
      <c r="J124" t="s">
        <v>361</v>
      </c>
      <c r="K124" t="s">
        <v>102</v>
      </c>
      <c r="L124" s="90">
        <v>5.0999999999999997E-2</v>
      </c>
      <c r="M124" s="90">
        <v>2.86E-2</v>
      </c>
      <c r="N124" s="91">
        <v>330258.87</v>
      </c>
      <c r="O124" s="91">
        <v>125.45</v>
      </c>
      <c r="P124" s="91">
        <v>414.30975241499999</v>
      </c>
      <c r="Q124" s="90">
        <f t="shared" si="1"/>
        <v>2.0385069404887617E-4</v>
      </c>
      <c r="R124" s="90">
        <f>P124/'סכום נכסי הקרן'!$C$42</f>
        <v>2.5981517740085109E-5</v>
      </c>
      <c r="W124" s="93"/>
    </row>
    <row r="125" spans="2:23">
      <c r="B125" t="s">
        <v>3835</v>
      </c>
      <c r="C125" t="s">
        <v>2727</v>
      </c>
      <c r="D125" s="92">
        <v>11898190</v>
      </c>
      <c r="E125"/>
      <c r="F125" t="s">
        <v>501</v>
      </c>
      <c r="G125" s="87">
        <v>41179</v>
      </c>
      <c r="H125" t="s">
        <v>208</v>
      </c>
      <c r="I125" s="91">
        <v>3.67</v>
      </c>
      <c r="J125" t="s">
        <v>361</v>
      </c>
      <c r="K125" t="s">
        <v>102</v>
      </c>
      <c r="L125" s="90">
        <v>5.0999999999999997E-2</v>
      </c>
      <c r="M125" s="90">
        <v>2.8500000000000001E-2</v>
      </c>
      <c r="N125" s="91">
        <v>416456.47</v>
      </c>
      <c r="O125" s="91">
        <v>124.08</v>
      </c>
      <c r="P125" s="91">
        <v>516.73918797600004</v>
      </c>
      <c r="Q125" s="90">
        <f t="shared" si="1"/>
        <v>2.5424852178146937E-4</v>
      </c>
      <c r="R125" s="90">
        <f>P125/'סכום נכסי הקרן'!$C$42</f>
        <v>3.2404905511245566E-5</v>
      </c>
      <c r="W125" s="93"/>
    </row>
    <row r="126" spans="2:23">
      <c r="B126" t="s">
        <v>3836</v>
      </c>
      <c r="C126" t="s">
        <v>2722</v>
      </c>
      <c r="D126" s="92">
        <v>2963</v>
      </c>
      <c r="E126"/>
      <c r="F126" t="s">
        <v>513</v>
      </c>
      <c r="G126" s="87">
        <v>41423</v>
      </c>
      <c r="H126" t="s">
        <v>149</v>
      </c>
      <c r="I126" s="91">
        <v>2.81</v>
      </c>
      <c r="J126" t="s">
        <v>350</v>
      </c>
      <c r="K126" t="s">
        <v>102</v>
      </c>
      <c r="L126" s="90">
        <v>0.05</v>
      </c>
      <c r="M126" s="90">
        <v>2.52E-2</v>
      </c>
      <c r="N126" s="91">
        <v>2271339.5099999998</v>
      </c>
      <c r="O126" s="91">
        <v>122</v>
      </c>
      <c r="P126" s="91">
        <v>2771.0342022</v>
      </c>
      <c r="Q126" s="90">
        <f t="shared" si="1"/>
        <v>1.3634176894436836E-3</v>
      </c>
      <c r="R126" s="90">
        <f>P126/'סכום נכסי הקרן'!$C$42</f>
        <v>1.7377257924338279E-4</v>
      </c>
      <c r="W126" s="93"/>
    </row>
    <row r="127" spans="2:23">
      <c r="B127" t="s">
        <v>3836</v>
      </c>
      <c r="C127" t="s">
        <v>2722</v>
      </c>
      <c r="D127" s="92">
        <v>2968</v>
      </c>
      <c r="E127"/>
      <c r="F127" t="s">
        <v>513</v>
      </c>
      <c r="G127" s="87">
        <v>41423</v>
      </c>
      <c r="H127" t="s">
        <v>149</v>
      </c>
      <c r="I127" s="91">
        <v>2.81</v>
      </c>
      <c r="J127" t="s">
        <v>350</v>
      </c>
      <c r="K127" t="s">
        <v>102</v>
      </c>
      <c r="L127" s="90">
        <v>0.05</v>
      </c>
      <c r="M127" s="90">
        <v>2.52E-2</v>
      </c>
      <c r="N127" s="91">
        <v>730507.93</v>
      </c>
      <c r="O127" s="91">
        <v>122</v>
      </c>
      <c r="P127" s="91">
        <v>891.21967459999996</v>
      </c>
      <c r="Q127" s="90">
        <f t="shared" si="1"/>
        <v>4.3850222727860182E-4</v>
      </c>
      <c r="R127" s="90">
        <f>P127/'סכום נכסי הקרן'!$C$42</f>
        <v>5.5888715269098857E-5</v>
      </c>
      <c r="W127" s="93"/>
    </row>
    <row r="128" spans="2:23">
      <c r="B128" t="s">
        <v>3836</v>
      </c>
      <c r="C128" t="s">
        <v>2722</v>
      </c>
      <c r="D128" s="92">
        <v>4605</v>
      </c>
      <c r="E128"/>
      <c r="F128" t="s">
        <v>513</v>
      </c>
      <c r="G128" s="87">
        <v>42352</v>
      </c>
      <c r="H128" t="s">
        <v>149</v>
      </c>
      <c r="I128" s="91">
        <v>5.04</v>
      </c>
      <c r="J128" t="s">
        <v>350</v>
      </c>
      <c r="K128" t="s">
        <v>102</v>
      </c>
      <c r="L128" s="90">
        <v>0.05</v>
      </c>
      <c r="M128" s="90">
        <v>2.8000000000000001E-2</v>
      </c>
      <c r="N128" s="91">
        <v>2791722.25</v>
      </c>
      <c r="O128" s="91">
        <v>125.99</v>
      </c>
      <c r="P128" s="91">
        <v>3517.2908627749998</v>
      </c>
      <c r="Q128" s="90">
        <f t="shared" si="1"/>
        <v>1.7305945113989436E-3</v>
      </c>
      <c r="R128" s="90">
        <f>P128/'סכום נכסי הקרן'!$C$42</f>
        <v>2.2057061031160839E-4</v>
      </c>
      <c r="W128" s="93"/>
    </row>
    <row r="129" spans="2:23">
      <c r="B129" t="s">
        <v>3836</v>
      </c>
      <c r="C129" t="s">
        <v>2722</v>
      </c>
      <c r="D129" s="92">
        <v>4606</v>
      </c>
      <c r="E129"/>
      <c r="F129" t="s">
        <v>513</v>
      </c>
      <c r="G129" s="87">
        <v>42352</v>
      </c>
      <c r="H129" t="s">
        <v>149</v>
      </c>
      <c r="I129" s="91">
        <v>6.78</v>
      </c>
      <c r="J129" t="s">
        <v>350</v>
      </c>
      <c r="K129" t="s">
        <v>102</v>
      </c>
      <c r="L129" s="90">
        <v>4.1000000000000002E-2</v>
      </c>
      <c r="M129" s="90">
        <v>2.7900000000000001E-2</v>
      </c>
      <c r="N129" s="91">
        <v>8536516.0500000007</v>
      </c>
      <c r="O129" s="91">
        <v>123.24</v>
      </c>
      <c r="P129" s="91">
        <v>10520.402380019999</v>
      </c>
      <c r="Q129" s="90">
        <f t="shared" si="1"/>
        <v>5.1762994096560908E-3</v>
      </c>
      <c r="R129" s="90">
        <f>P129/'סכום נכסי הקרן'!$C$42</f>
        <v>6.5973832253779974E-4</v>
      </c>
      <c r="W129" s="93"/>
    </row>
    <row r="130" spans="2:23">
      <c r="B130" t="s">
        <v>3835</v>
      </c>
      <c r="C130" t="s">
        <v>2727</v>
      </c>
      <c r="D130" s="92">
        <v>88770</v>
      </c>
      <c r="E130"/>
      <c r="F130" t="s">
        <v>501</v>
      </c>
      <c r="G130" s="87">
        <v>40570</v>
      </c>
      <c r="H130" t="s">
        <v>208</v>
      </c>
      <c r="I130" s="91">
        <v>3.69</v>
      </c>
      <c r="J130" t="s">
        <v>361</v>
      </c>
      <c r="K130" t="s">
        <v>102</v>
      </c>
      <c r="L130" s="90">
        <v>5.0999999999999997E-2</v>
      </c>
      <c r="M130" s="90">
        <v>2.5100000000000001E-2</v>
      </c>
      <c r="N130" s="91">
        <v>6698654.46</v>
      </c>
      <c r="O130" s="91">
        <v>131.06</v>
      </c>
      <c r="P130" s="91">
        <v>8779.2565352759993</v>
      </c>
      <c r="Q130" s="90">
        <f t="shared" si="1"/>
        <v>4.3196123854610724E-3</v>
      </c>
      <c r="R130" s="90">
        <f>P130/'סכום נכסי הקרן'!$C$42</f>
        <v>5.5055042292983028E-4</v>
      </c>
      <c r="W130" s="93"/>
    </row>
    <row r="131" spans="2:23">
      <c r="B131" t="s">
        <v>3835</v>
      </c>
      <c r="C131" t="s">
        <v>2727</v>
      </c>
      <c r="D131" s="92">
        <v>11896140</v>
      </c>
      <c r="E131"/>
      <c r="F131" t="s">
        <v>501</v>
      </c>
      <c r="G131" s="87">
        <v>40933</v>
      </c>
      <c r="H131" t="s">
        <v>208</v>
      </c>
      <c r="I131" s="91">
        <v>3.67</v>
      </c>
      <c r="J131" t="s">
        <v>361</v>
      </c>
      <c r="K131" t="s">
        <v>102</v>
      </c>
      <c r="L131" s="90">
        <v>5.1299999999999998E-2</v>
      </c>
      <c r="M131" s="90">
        <v>2.8500000000000001E-2</v>
      </c>
      <c r="N131" s="91">
        <v>987340.38</v>
      </c>
      <c r="O131" s="91">
        <v>126.87</v>
      </c>
      <c r="P131" s="91">
        <v>1252.6387401059999</v>
      </c>
      <c r="Q131" s="90">
        <f t="shared" si="1"/>
        <v>6.1632938900106128E-4</v>
      </c>
      <c r="R131" s="90">
        <f>P131/'סכום נכסי הקרן'!$C$42</f>
        <v>7.8553438479966601E-5</v>
      </c>
      <c r="W131" s="93"/>
    </row>
    <row r="132" spans="2:23">
      <c r="B132" t="s">
        <v>3835</v>
      </c>
      <c r="C132" t="s">
        <v>2727</v>
      </c>
      <c r="D132" s="92">
        <v>11896150</v>
      </c>
      <c r="E132"/>
      <c r="F132" t="s">
        <v>501</v>
      </c>
      <c r="G132" s="87">
        <v>40993</v>
      </c>
      <c r="H132" t="s">
        <v>208</v>
      </c>
      <c r="I132" s="91">
        <v>3.67</v>
      </c>
      <c r="J132" t="s">
        <v>361</v>
      </c>
      <c r="K132" t="s">
        <v>102</v>
      </c>
      <c r="L132" s="90">
        <v>5.1499999999999997E-2</v>
      </c>
      <c r="M132" s="90">
        <v>2.8500000000000001E-2</v>
      </c>
      <c r="N132" s="91">
        <v>574606.43999999994</v>
      </c>
      <c r="O132" s="91">
        <v>126.94</v>
      </c>
      <c r="P132" s="91">
        <v>729.40541493600006</v>
      </c>
      <c r="Q132" s="90">
        <f t="shared" si="1"/>
        <v>3.5888559033670685E-4</v>
      </c>
      <c r="R132" s="90">
        <f>P132/'סכום נכסי הקרן'!$C$42</f>
        <v>4.5741283224468233E-5</v>
      </c>
      <c r="W132" s="93"/>
    </row>
    <row r="133" spans="2:23">
      <c r="B133" t="s">
        <v>3835</v>
      </c>
      <c r="C133" t="s">
        <v>2727</v>
      </c>
      <c r="D133" s="92">
        <v>11896160</v>
      </c>
      <c r="E133"/>
      <c r="F133" t="s">
        <v>501</v>
      </c>
      <c r="G133" s="87">
        <v>41053</v>
      </c>
      <c r="H133" t="s">
        <v>208</v>
      </c>
      <c r="I133" s="91">
        <v>3.67</v>
      </c>
      <c r="J133" t="s">
        <v>361</v>
      </c>
      <c r="K133" t="s">
        <v>102</v>
      </c>
      <c r="L133" s="90">
        <v>5.0999999999999997E-2</v>
      </c>
      <c r="M133" s="90">
        <v>2.8500000000000001E-2</v>
      </c>
      <c r="N133" s="91">
        <v>404739.28</v>
      </c>
      <c r="O133" s="91">
        <v>125.14</v>
      </c>
      <c r="P133" s="91">
        <v>506.490734992</v>
      </c>
      <c r="Q133" s="90">
        <f t="shared" si="1"/>
        <v>2.4920602823277042E-4</v>
      </c>
      <c r="R133" s="90">
        <f>P133/'סכום נכסי הקרן'!$C$42</f>
        <v>3.1762221235869128E-5</v>
      </c>
      <c r="W133" s="93"/>
    </row>
    <row r="134" spans="2:23">
      <c r="B134" t="s">
        <v>3835</v>
      </c>
      <c r="C134" t="s">
        <v>2727</v>
      </c>
      <c r="D134" s="92">
        <v>11898170</v>
      </c>
      <c r="E134"/>
      <c r="F134" t="s">
        <v>501</v>
      </c>
      <c r="G134" s="87">
        <v>41085</v>
      </c>
      <c r="H134" t="s">
        <v>208</v>
      </c>
      <c r="I134" s="91">
        <v>3.67</v>
      </c>
      <c r="J134" t="s">
        <v>361</v>
      </c>
      <c r="K134" t="s">
        <v>102</v>
      </c>
      <c r="L134" s="90">
        <v>5.0999999999999997E-2</v>
      </c>
      <c r="M134" s="90">
        <v>2.8500000000000001E-2</v>
      </c>
      <c r="N134" s="91">
        <v>744748.29</v>
      </c>
      <c r="O134" s="91">
        <v>125.14</v>
      </c>
      <c r="P134" s="91">
        <v>931.97801010600006</v>
      </c>
      <c r="Q134" s="90">
        <f t="shared" si="1"/>
        <v>4.5855634121809847E-4</v>
      </c>
      <c r="R134" s="90">
        <f>P134/'סכום נכסי הקרן'!$C$42</f>
        <v>5.844468555662604E-5</v>
      </c>
      <c r="W134" s="93"/>
    </row>
    <row r="135" spans="2:23">
      <c r="B135" t="s">
        <v>3839</v>
      </c>
      <c r="C135" t="s">
        <v>2722</v>
      </c>
      <c r="D135" s="92">
        <v>472710</v>
      </c>
      <c r="E135"/>
      <c r="F135" t="s">
        <v>501</v>
      </c>
      <c r="G135" s="87">
        <v>42901</v>
      </c>
      <c r="H135" t="s">
        <v>208</v>
      </c>
      <c r="I135" s="91">
        <v>0.71</v>
      </c>
      <c r="J135" t="s">
        <v>132</v>
      </c>
      <c r="K135" t="s">
        <v>102</v>
      </c>
      <c r="L135" s="90">
        <v>0.04</v>
      </c>
      <c r="M135" s="90">
        <v>6.0600000000000001E-2</v>
      </c>
      <c r="N135" s="91">
        <v>1424889.49</v>
      </c>
      <c r="O135" s="91">
        <v>99.77</v>
      </c>
      <c r="P135" s="91">
        <v>1421.6122441729999</v>
      </c>
      <c r="Q135" s="90">
        <f t="shared" si="1"/>
        <v>6.9946855210100637E-4</v>
      </c>
      <c r="R135" s="90">
        <f>P135/'סכום נכסי הקרן'!$C$42</f>
        <v>8.9149829387809878E-5</v>
      </c>
      <c r="W135" s="93"/>
    </row>
    <row r="136" spans="2:23">
      <c r="B136" t="s">
        <v>3835</v>
      </c>
      <c r="C136" t="s">
        <v>2727</v>
      </c>
      <c r="D136" s="92">
        <v>11898200</v>
      </c>
      <c r="E136"/>
      <c r="F136" t="s">
        <v>501</v>
      </c>
      <c r="G136" s="87">
        <v>41207</v>
      </c>
      <c r="H136" t="s">
        <v>208</v>
      </c>
      <c r="I136" s="91">
        <v>3.69</v>
      </c>
      <c r="J136" t="s">
        <v>361</v>
      </c>
      <c r="K136" t="s">
        <v>102</v>
      </c>
      <c r="L136" s="90">
        <v>5.0999999999999997E-2</v>
      </c>
      <c r="M136" s="90">
        <v>2.5100000000000001E-2</v>
      </c>
      <c r="N136" s="91">
        <v>95216.84</v>
      </c>
      <c r="O136" s="91">
        <v>125.63</v>
      </c>
      <c r="P136" s="91">
        <v>119.620916092</v>
      </c>
      <c r="Q136" s="90">
        <f t="shared" si="1"/>
        <v>5.8856463373063803E-5</v>
      </c>
      <c r="R136" s="90">
        <f>P136/'סכום נכסי הקרן'!$C$42</f>
        <v>7.5014718707765767E-6</v>
      </c>
      <c r="W136" s="93"/>
    </row>
    <row r="137" spans="2:23">
      <c r="B137" t="s">
        <v>3835</v>
      </c>
      <c r="C137" t="s">
        <v>2727</v>
      </c>
      <c r="D137" s="92">
        <v>88769</v>
      </c>
      <c r="E137"/>
      <c r="F137" t="s">
        <v>501</v>
      </c>
      <c r="G137" s="87">
        <v>40871</v>
      </c>
      <c r="H137" t="s">
        <v>208</v>
      </c>
      <c r="I137" s="91">
        <v>3.67</v>
      </c>
      <c r="J137" t="s">
        <v>361</v>
      </c>
      <c r="K137" t="s">
        <v>102</v>
      </c>
      <c r="L137" s="90">
        <v>5.1900000000000002E-2</v>
      </c>
      <c r="M137" s="90">
        <v>2.8500000000000001E-2</v>
      </c>
      <c r="N137" s="91">
        <v>260960.66</v>
      </c>
      <c r="O137" s="91">
        <v>126.98</v>
      </c>
      <c r="P137" s="91">
        <v>331.36784606800001</v>
      </c>
      <c r="Q137" s="90">
        <f t="shared" si="1"/>
        <v>1.6304121496705891E-4</v>
      </c>
      <c r="R137" s="90">
        <f>P137/'סכום נכסי הקרן'!$C$42</f>
        <v>2.0780200130277772E-5</v>
      </c>
      <c r="W137" s="93"/>
    </row>
    <row r="138" spans="2:23">
      <c r="B138" t="s">
        <v>3835</v>
      </c>
      <c r="C138" t="s">
        <v>2727</v>
      </c>
      <c r="D138" s="92">
        <v>11896130</v>
      </c>
      <c r="E138"/>
      <c r="F138" t="s">
        <v>501</v>
      </c>
      <c r="G138" s="87">
        <v>40903</v>
      </c>
      <c r="H138" t="s">
        <v>208</v>
      </c>
      <c r="I138" s="91">
        <v>3.63</v>
      </c>
      <c r="J138" t="s">
        <v>361</v>
      </c>
      <c r="K138" t="s">
        <v>102</v>
      </c>
      <c r="L138" s="90">
        <v>5.2600000000000001E-2</v>
      </c>
      <c r="M138" s="90">
        <v>3.56E-2</v>
      </c>
      <c r="N138" s="91">
        <v>267749.34999999998</v>
      </c>
      <c r="O138" s="91">
        <v>124.33</v>
      </c>
      <c r="P138" s="91">
        <v>332.89276685499999</v>
      </c>
      <c r="Q138" s="90">
        <f t="shared" si="1"/>
        <v>1.6379151388951375E-4</v>
      </c>
      <c r="R138" s="90">
        <f>P138/'סכום נכסי הקרן'!$C$42</f>
        <v>2.0875828476578389E-5</v>
      </c>
      <c r="W138" s="93"/>
    </row>
    <row r="139" spans="2:23">
      <c r="B139" t="s">
        <v>3831</v>
      </c>
      <c r="C139" t="s">
        <v>2722</v>
      </c>
      <c r="D139" s="92">
        <v>9079</v>
      </c>
      <c r="E139"/>
      <c r="F139" t="s">
        <v>2729</v>
      </c>
      <c r="G139" s="87">
        <v>44705</v>
      </c>
      <c r="H139" t="s">
        <v>1052</v>
      </c>
      <c r="I139" s="91">
        <v>7.53</v>
      </c>
      <c r="J139" t="s">
        <v>350</v>
      </c>
      <c r="K139" t="s">
        <v>102</v>
      </c>
      <c r="L139" s="90">
        <v>2.3699999999999999E-2</v>
      </c>
      <c r="M139" s="90">
        <v>2.7E-2</v>
      </c>
      <c r="N139" s="91">
        <v>11721479.220000001</v>
      </c>
      <c r="O139" s="91">
        <v>104.18</v>
      </c>
      <c r="P139" s="91">
        <v>12211.437051396</v>
      </c>
      <c r="Q139" s="90">
        <f t="shared" si="1"/>
        <v>6.0083304912595436E-3</v>
      </c>
      <c r="R139" s="90">
        <f>P139/'סכום נכסי הקרן'!$C$42</f>
        <v>7.657837319382662E-4</v>
      </c>
      <c r="W139" s="93"/>
    </row>
    <row r="140" spans="2:23">
      <c r="B140" t="s">
        <v>3831</v>
      </c>
      <c r="C140" t="s">
        <v>2722</v>
      </c>
      <c r="D140" s="92">
        <v>9017</v>
      </c>
      <c r="E140"/>
      <c r="F140" t="s">
        <v>2729</v>
      </c>
      <c r="G140" s="87">
        <v>44651</v>
      </c>
      <c r="H140" t="s">
        <v>1052</v>
      </c>
      <c r="I140" s="91">
        <v>7.63</v>
      </c>
      <c r="J140" t="s">
        <v>350</v>
      </c>
      <c r="K140" t="s">
        <v>102</v>
      </c>
      <c r="L140" s="90">
        <v>1.7999999999999999E-2</v>
      </c>
      <c r="M140" s="90">
        <v>3.8600000000000002E-2</v>
      </c>
      <c r="N140" s="91">
        <v>28718933.530000001</v>
      </c>
      <c r="O140" s="91">
        <v>92.54</v>
      </c>
      <c r="P140" s="91">
        <v>26576.501088662</v>
      </c>
      <c r="Q140" s="90">
        <f t="shared" ref="Q140:Q203" si="2">P140/$P$11</f>
        <v>1.3076298978566641E-2</v>
      </c>
      <c r="R140" s="90">
        <f>P140/'סכום נכסי הקרן'!$C$42</f>
        <v>1.6666222083346347E-3</v>
      </c>
      <c r="W140" s="93"/>
    </row>
    <row r="141" spans="2:23">
      <c r="B141" t="s">
        <v>3831</v>
      </c>
      <c r="C141" t="s">
        <v>2722</v>
      </c>
      <c r="D141" s="92">
        <v>9080</v>
      </c>
      <c r="E141"/>
      <c r="F141" t="s">
        <v>2729</v>
      </c>
      <c r="G141" s="87">
        <v>44705</v>
      </c>
      <c r="H141" t="s">
        <v>1052</v>
      </c>
      <c r="I141" s="91">
        <v>7.16</v>
      </c>
      <c r="J141" t="s">
        <v>350</v>
      </c>
      <c r="K141" t="s">
        <v>102</v>
      </c>
      <c r="L141" s="90">
        <v>2.3199999999999998E-2</v>
      </c>
      <c r="M141" s="90">
        <v>2.8299999999999999E-2</v>
      </c>
      <c r="N141" s="91">
        <v>8330199.8499999996</v>
      </c>
      <c r="O141" s="91">
        <v>103.01</v>
      </c>
      <c r="P141" s="91">
        <v>8580.9388654850009</v>
      </c>
      <c r="Q141" s="90">
        <f t="shared" si="2"/>
        <v>4.2220351636037493E-3</v>
      </c>
      <c r="R141" s="90">
        <f>P141/'סכום נכסי הקרן'!$C$42</f>
        <v>5.3811384854119272E-4</v>
      </c>
      <c r="W141" s="93"/>
    </row>
    <row r="142" spans="2:23">
      <c r="B142" t="s">
        <v>3831</v>
      </c>
      <c r="C142" t="s">
        <v>2722</v>
      </c>
      <c r="D142" s="92">
        <v>9019</v>
      </c>
      <c r="E142"/>
      <c r="F142" t="s">
        <v>2729</v>
      </c>
      <c r="G142" s="87">
        <v>44651</v>
      </c>
      <c r="H142" t="s">
        <v>1052</v>
      </c>
      <c r="I142" s="91">
        <v>7.22</v>
      </c>
      <c r="J142" t="s">
        <v>350</v>
      </c>
      <c r="K142" t="s">
        <v>102</v>
      </c>
      <c r="L142" s="90">
        <v>1.8800000000000001E-2</v>
      </c>
      <c r="M142" s="90">
        <v>4.0099999999999997E-2</v>
      </c>
      <c r="N142" s="91">
        <v>17740502.219999999</v>
      </c>
      <c r="O142" s="91">
        <v>92.89</v>
      </c>
      <c r="P142" s="91">
        <v>16479.152512158002</v>
      </c>
      <c r="Q142" s="90">
        <f t="shared" si="2"/>
        <v>8.1081525533963465E-3</v>
      </c>
      <c r="R142" s="90">
        <f>P142/'סכום נכסי הקרן'!$C$42</f>
        <v>1.0334137462140512E-3</v>
      </c>
      <c r="W142" s="93"/>
    </row>
    <row r="143" spans="2:23">
      <c r="B143" t="s">
        <v>3838</v>
      </c>
      <c r="C143" t="s">
        <v>2722</v>
      </c>
      <c r="D143" s="92">
        <v>371706</v>
      </c>
      <c r="E143"/>
      <c r="F143" t="s">
        <v>513</v>
      </c>
      <c r="G143" s="87">
        <v>42052</v>
      </c>
      <c r="H143" t="s">
        <v>149</v>
      </c>
      <c r="I143" s="91">
        <v>3.91</v>
      </c>
      <c r="J143" t="s">
        <v>703</v>
      </c>
      <c r="K143" t="s">
        <v>102</v>
      </c>
      <c r="L143" s="90">
        <v>2.98E-2</v>
      </c>
      <c r="M143" s="90">
        <v>2.3099999999999999E-2</v>
      </c>
      <c r="N143" s="91">
        <v>3207485.55</v>
      </c>
      <c r="O143" s="91">
        <v>116.98</v>
      </c>
      <c r="P143" s="91">
        <v>3752.1165963899998</v>
      </c>
      <c r="Q143" s="90">
        <f t="shared" si="2"/>
        <v>1.8461346079062667E-3</v>
      </c>
      <c r="R143" s="90">
        <f>P143/'סכום נכסי הקרן'!$C$42</f>
        <v>2.3529661887931243E-4</v>
      </c>
      <c r="W143" s="93"/>
    </row>
    <row r="144" spans="2:23">
      <c r="B144" t="s">
        <v>3837</v>
      </c>
      <c r="C144" t="s">
        <v>2727</v>
      </c>
      <c r="D144" s="92">
        <v>95350501</v>
      </c>
      <c r="E144"/>
      <c r="F144" t="s">
        <v>513</v>
      </c>
      <c r="G144" s="87">
        <v>41281</v>
      </c>
      <c r="H144" t="s">
        <v>149</v>
      </c>
      <c r="I144" s="91">
        <v>4.53</v>
      </c>
      <c r="J144" t="s">
        <v>703</v>
      </c>
      <c r="K144" t="s">
        <v>102</v>
      </c>
      <c r="L144" s="90">
        <v>5.3499999999999999E-2</v>
      </c>
      <c r="M144" s="90">
        <v>2.1999999999999999E-2</v>
      </c>
      <c r="N144" s="91">
        <v>1068710.42</v>
      </c>
      <c r="O144" s="91">
        <v>130.07</v>
      </c>
      <c r="P144" s="91">
        <v>1390.0716432940001</v>
      </c>
      <c r="Q144" s="90">
        <f t="shared" si="2"/>
        <v>6.8394979266455833E-4</v>
      </c>
      <c r="R144" s="90">
        <f>P144/'סכום נכסי הקרן'!$C$42</f>
        <v>8.7171906646445497E-5</v>
      </c>
      <c r="W144" s="93"/>
    </row>
    <row r="145" spans="2:23">
      <c r="B145" t="s">
        <v>3837</v>
      </c>
      <c r="C145" t="s">
        <v>2727</v>
      </c>
      <c r="D145" s="92">
        <v>95350502</v>
      </c>
      <c r="E145"/>
      <c r="F145" t="s">
        <v>513</v>
      </c>
      <c r="G145" s="87">
        <v>41767</v>
      </c>
      <c r="H145" t="s">
        <v>149</v>
      </c>
      <c r="I145" s="91">
        <v>4.49</v>
      </c>
      <c r="J145" t="s">
        <v>703</v>
      </c>
      <c r="K145" t="s">
        <v>102</v>
      </c>
      <c r="L145" s="90">
        <v>5.3499999999999999E-2</v>
      </c>
      <c r="M145" s="90">
        <v>2.7900000000000001E-2</v>
      </c>
      <c r="N145" s="91">
        <v>185815.48</v>
      </c>
      <c r="O145" s="91">
        <v>124.87</v>
      </c>
      <c r="P145" s="91">
        <v>232.02778987600001</v>
      </c>
      <c r="Q145" s="90">
        <f t="shared" si="2"/>
        <v>1.1416343865705478E-4</v>
      </c>
      <c r="R145" s="90">
        <f>P145/'סכום נכסי הקרן'!$C$42</f>
        <v>1.455054848145973E-5</v>
      </c>
      <c r="W145" s="93"/>
    </row>
    <row r="146" spans="2:23">
      <c r="B146" t="s">
        <v>3837</v>
      </c>
      <c r="C146" t="s">
        <v>2727</v>
      </c>
      <c r="D146" s="92">
        <v>99001</v>
      </c>
      <c r="E146"/>
      <c r="F146" t="s">
        <v>513</v>
      </c>
      <c r="G146" s="87">
        <v>41269</v>
      </c>
      <c r="H146" t="s">
        <v>149</v>
      </c>
      <c r="I146" s="91">
        <v>4.53</v>
      </c>
      <c r="J146" t="s">
        <v>703</v>
      </c>
      <c r="K146" t="s">
        <v>102</v>
      </c>
      <c r="L146" s="90">
        <v>5.3499999999999999E-2</v>
      </c>
      <c r="M146" s="90">
        <v>2.1899999999999999E-2</v>
      </c>
      <c r="N146" s="91">
        <v>922863.49</v>
      </c>
      <c r="O146" s="91">
        <v>130.12</v>
      </c>
      <c r="P146" s="91">
        <v>1200.8299731879999</v>
      </c>
      <c r="Q146" s="90">
        <f t="shared" si="2"/>
        <v>5.9083818819661606E-4</v>
      </c>
      <c r="R146" s="90">
        <f>P146/'סכום נכסי הקרן'!$C$42</f>
        <v>7.530449155335978E-5</v>
      </c>
      <c r="W146" s="93"/>
    </row>
    <row r="147" spans="2:23">
      <c r="B147" t="s">
        <v>3837</v>
      </c>
      <c r="C147" t="s">
        <v>2727</v>
      </c>
      <c r="D147" s="92">
        <v>95350102</v>
      </c>
      <c r="E147"/>
      <c r="F147" t="s">
        <v>513</v>
      </c>
      <c r="G147" s="87">
        <v>41767</v>
      </c>
      <c r="H147" t="s">
        <v>149</v>
      </c>
      <c r="I147" s="91">
        <v>4.49</v>
      </c>
      <c r="J147" t="s">
        <v>703</v>
      </c>
      <c r="K147" t="s">
        <v>102</v>
      </c>
      <c r="L147" s="90">
        <v>5.3499999999999999E-2</v>
      </c>
      <c r="M147" s="90">
        <v>2.7900000000000001E-2</v>
      </c>
      <c r="N147" s="91">
        <v>145420.82</v>
      </c>
      <c r="O147" s="91">
        <v>124.87</v>
      </c>
      <c r="P147" s="91">
        <v>181.586977934</v>
      </c>
      <c r="Q147" s="90">
        <f t="shared" si="2"/>
        <v>8.9345305695352217E-5</v>
      </c>
      <c r="R147" s="90">
        <f>P147/'סכום נכסי הקרן'!$C$42</f>
        <v>1.1387386517117027E-5</v>
      </c>
      <c r="W147" s="93"/>
    </row>
    <row r="148" spans="2:23">
      <c r="B148" t="s">
        <v>3837</v>
      </c>
      <c r="C148" t="s">
        <v>2727</v>
      </c>
      <c r="D148" s="92">
        <v>99000</v>
      </c>
      <c r="E148"/>
      <c r="F148" t="s">
        <v>513</v>
      </c>
      <c r="G148" s="87">
        <v>41269</v>
      </c>
      <c r="H148" t="s">
        <v>149</v>
      </c>
      <c r="I148" s="91">
        <v>4.53</v>
      </c>
      <c r="J148" t="s">
        <v>703</v>
      </c>
      <c r="K148" t="s">
        <v>102</v>
      </c>
      <c r="L148" s="90">
        <v>5.3499999999999999E-2</v>
      </c>
      <c r="M148" s="90">
        <v>2.1899999999999999E-2</v>
      </c>
      <c r="N148" s="91">
        <v>980542.4</v>
      </c>
      <c r="O148" s="91">
        <v>130.12</v>
      </c>
      <c r="P148" s="91">
        <v>1275.88177088</v>
      </c>
      <c r="Q148" s="90">
        <f t="shared" si="2"/>
        <v>6.2776553774595808E-4</v>
      </c>
      <c r="R148" s="90">
        <f>P148/'סכום נכסי הקרן'!$C$42</f>
        <v>8.0011017532518409E-5</v>
      </c>
      <c r="W148" s="93"/>
    </row>
    <row r="149" spans="2:23">
      <c r="B149" t="s">
        <v>3837</v>
      </c>
      <c r="C149" t="s">
        <v>2727</v>
      </c>
      <c r="D149" s="92">
        <v>95350202</v>
      </c>
      <c r="E149"/>
      <c r="F149" t="s">
        <v>513</v>
      </c>
      <c r="G149" s="87">
        <v>41767</v>
      </c>
      <c r="H149" t="s">
        <v>149</v>
      </c>
      <c r="I149" s="91">
        <v>4.49</v>
      </c>
      <c r="J149" t="s">
        <v>703</v>
      </c>
      <c r="K149" t="s">
        <v>102</v>
      </c>
      <c r="L149" s="90">
        <v>5.3499999999999999E-2</v>
      </c>
      <c r="M149" s="90">
        <v>2.7900000000000001E-2</v>
      </c>
      <c r="N149" s="91">
        <v>185815.47</v>
      </c>
      <c r="O149" s="91">
        <v>124.87</v>
      </c>
      <c r="P149" s="91">
        <v>232.02777738899999</v>
      </c>
      <c r="Q149" s="90">
        <f t="shared" si="2"/>
        <v>1.1416343251314047E-4</v>
      </c>
      <c r="R149" s="90">
        <f>P149/'סכום נכסי הקרן'!$C$42</f>
        <v>1.4550547698395342E-5</v>
      </c>
      <c r="W149" s="93"/>
    </row>
    <row r="150" spans="2:23">
      <c r="B150" t="s">
        <v>3837</v>
      </c>
      <c r="C150" t="s">
        <v>2727</v>
      </c>
      <c r="D150" s="92">
        <v>95350301</v>
      </c>
      <c r="E150"/>
      <c r="F150" t="s">
        <v>513</v>
      </c>
      <c r="G150" s="87">
        <v>41281</v>
      </c>
      <c r="H150" t="s">
        <v>149</v>
      </c>
      <c r="I150" s="91">
        <v>4.53</v>
      </c>
      <c r="J150" t="s">
        <v>703</v>
      </c>
      <c r="K150" t="s">
        <v>102</v>
      </c>
      <c r="L150" s="90">
        <v>5.3499999999999999E-2</v>
      </c>
      <c r="M150" s="90">
        <v>2.1999999999999999E-2</v>
      </c>
      <c r="N150" s="91">
        <v>1235341.97</v>
      </c>
      <c r="O150" s="91">
        <v>130.07</v>
      </c>
      <c r="P150" s="91">
        <v>1606.809300379</v>
      </c>
      <c r="Q150" s="90">
        <f t="shared" si="2"/>
        <v>7.9059010601892235E-4</v>
      </c>
      <c r="R150" s="90">
        <f>P150/'סכום נכסי הקרן'!$C$42</f>
        <v>1.0076360524797359E-4</v>
      </c>
      <c r="W150" s="93"/>
    </row>
    <row r="151" spans="2:23">
      <c r="B151" t="s">
        <v>3837</v>
      </c>
      <c r="C151" t="s">
        <v>2727</v>
      </c>
      <c r="D151" s="92">
        <v>95350302</v>
      </c>
      <c r="E151"/>
      <c r="F151" t="s">
        <v>513</v>
      </c>
      <c r="G151" s="87">
        <v>41767</v>
      </c>
      <c r="H151" t="s">
        <v>149</v>
      </c>
      <c r="I151" s="91">
        <v>4.49</v>
      </c>
      <c r="J151" t="s">
        <v>703</v>
      </c>
      <c r="K151" t="s">
        <v>102</v>
      </c>
      <c r="L151" s="90">
        <v>5.3499999999999999E-2</v>
      </c>
      <c r="M151" s="90">
        <v>2.7900000000000001E-2</v>
      </c>
      <c r="N151" s="91">
        <v>218131.21</v>
      </c>
      <c r="O151" s="91">
        <v>124.87</v>
      </c>
      <c r="P151" s="91">
        <v>272.38044192699999</v>
      </c>
      <c r="Q151" s="90">
        <f t="shared" si="2"/>
        <v>1.3401794625519969E-4</v>
      </c>
      <c r="R151" s="90">
        <f>P151/'סכום נכסי הקרן'!$C$42</f>
        <v>1.7081078209546767E-5</v>
      </c>
      <c r="W151" s="93"/>
    </row>
    <row r="152" spans="2:23">
      <c r="B152" t="s">
        <v>3837</v>
      </c>
      <c r="C152" t="s">
        <v>2727</v>
      </c>
      <c r="D152" s="92">
        <v>95350401</v>
      </c>
      <c r="E152"/>
      <c r="F152" t="s">
        <v>513</v>
      </c>
      <c r="G152" s="87">
        <v>41281</v>
      </c>
      <c r="H152" t="s">
        <v>149</v>
      </c>
      <c r="I152" s="91">
        <v>4.53</v>
      </c>
      <c r="J152" t="s">
        <v>703</v>
      </c>
      <c r="K152" t="s">
        <v>102</v>
      </c>
      <c r="L152" s="90">
        <v>5.3499999999999999E-2</v>
      </c>
      <c r="M152" s="90">
        <v>2.1999999999999999E-2</v>
      </c>
      <c r="N152" s="91">
        <v>889864.98</v>
      </c>
      <c r="O152" s="91">
        <v>130.07</v>
      </c>
      <c r="P152" s="91">
        <v>1157.447379486</v>
      </c>
      <c r="Q152" s="90">
        <f t="shared" si="2"/>
        <v>5.6949287401020319E-4</v>
      </c>
      <c r="R152" s="90">
        <f>P152/'סכום נכסי הקרן'!$C$42</f>
        <v>7.2583953064199642E-5</v>
      </c>
      <c r="W152" s="93"/>
    </row>
    <row r="153" spans="2:23">
      <c r="B153" t="s">
        <v>3837</v>
      </c>
      <c r="C153" t="s">
        <v>2727</v>
      </c>
      <c r="D153" s="92">
        <v>95350402</v>
      </c>
      <c r="E153"/>
      <c r="F153" t="s">
        <v>513</v>
      </c>
      <c r="G153" s="87">
        <v>41767</v>
      </c>
      <c r="H153" t="s">
        <v>149</v>
      </c>
      <c r="I153" s="91">
        <v>4.49</v>
      </c>
      <c r="J153" t="s">
        <v>703</v>
      </c>
      <c r="K153" t="s">
        <v>102</v>
      </c>
      <c r="L153" s="90">
        <v>5.3499999999999999E-2</v>
      </c>
      <c r="M153" s="90">
        <v>2.7900000000000001E-2</v>
      </c>
      <c r="N153" s="91">
        <v>177695.81</v>
      </c>
      <c r="O153" s="91">
        <v>124.87</v>
      </c>
      <c r="P153" s="91">
        <v>221.88875794699999</v>
      </c>
      <c r="Q153" s="90">
        <f t="shared" si="2"/>
        <v>1.0917478298659863E-4</v>
      </c>
      <c r="R153" s="90">
        <f>P153/'סכום נכסי הקרן'!$C$42</f>
        <v>1.3914726040894205E-5</v>
      </c>
      <c r="W153" s="93"/>
    </row>
    <row r="154" spans="2:23">
      <c r="B154" t="s">
        <v>3834</v>
      </c>
      <c r="C154" t="s">
        <v>2722</v>
      </c>
      <c r="D154" s="92">
        <v>9533</v>
      </c>
      <c r="E154"/>
      <c r="F154" t="s">
        <v>2729</v>
      </c>
      <c r="G154" s="87">
        <v>45015</v>
      </c>
      <c r="H154" t="s">
        <v>1052</v>
      </c>
      <c r="I154" s="91">
        <v>3.88</v>
      </c>
      <c r="J154" t="s">
        <v>585</v>
      </c>
      <c r="K154" t="s">
        <v>102</v>
      </c>
      <c r="L154" s="90">
        <v>3.3599999999999998E-2</v>
      </c>
      <c r="M154" s="90">
        <v>3.4200000000000001E-2</v>
      </c>
      <c r="N154" s="91">
        <v>8928832.2400000002</v>
      </c>
      <c r="O154" s="91">
        <v>102.86</v>
      </c>
      <c r="P154" s="91">
        <v>9184.1968420640005</v>
      </c>
      <c r="Q154" s="90">
        <f t="shared" si="2"/>
        <v>4.518853079424786E-3</v>
      </c>
      <c r="R154" s="90">
        <f>P154/'סכום נכסי הקרן'!$C$42</f>
        <v>5.7594437927085669E-4</v>
      </c>
      <c r="W154" s="93"/>
    </row>
    <row r="155" spans="2:23">
      <c r="B155" t="s">
        <v>3833</v>
      </c>
      <c r="C155" t="s">
        <v>2727</v>
      </c>
      <c r="D155" s="92">
        <v>9139</v>
      </c>
      <c r="E155"/>
      <c r="F155" t="s">
        <v>2729</v>
      </c>
      <c r="G155" s="87">
        <v>44748</v>
      </c>
      <c r="H155" t="s">
        <v>1052</v>
      </c>
      <c r="I155" s="91">
        <v>1.65</v>
      </c>
      <c r="J155" t="s">
        <v>350</v>
      </c>
      <c r="K155" t="s">
        <v>102</v>
      </c>
      <c r="L155" s="90">
        <v>7.5700000000000003E-2</v>
      </c>
      <c r="M155" s="90">
        <v>8.2100000000000006E-2</v>
      </c>
      <c r="N155" s="91">
        <v>16459572.310000001</v>
      </c>
      <c r="O155" s="91">
        <v>101.06</v>
      </c>
      <c r="P155" s="91">
        <v>16634.043776486</v>
      </c>
      <c r="Q155" s="90">
        <f t="shared" si="2"/>
        <v>8.1843629045920928E-3</v>
      </c>
      <c r="R155" s="90">
        <f>P155/'סכום נכסי הקרן'!$C$42</f>
        <v>1.0431270346617997E-3</v>
      </c>
      <c r="W155" s="93"/>
    </row>
    <row r="156" spans="2:23">
      <c r="B156" t="s">
        <v>3830</v>
      </c>
      <c r="C156" t="s">
        <v>2727</v>
      </c>
      <c r="D156" s="92">
        <v>71270</v>
      </c>
      <c r="E156"/>
      <c r="F156" t="s">
        <v>2729</v>
      </c>
      <c r="G156" s="87">
        <v>43631</v>
      </c>
      <c r="H156" t="s">
        <v>1052</v>
      </c>
      <c r="I156" s="91">
        <v>4.8499999999999996</v>
      </c>
      <c r="J156" t="s">
        <v>350</v>
      </c>
      <c r="K156" t="s">
        <v>102</v>
      </c>
      <c r="L156" s="90">
        <v>3.1E-2</v>
      </c>
      <c r="M156" s="90">
        <v>2.9499999999999998E-2</v>
      </c>
      <c r="N156" s="91">
        <v>5760096.1200000001</v>
      </c>
      <c r="O156" s="91">
        <v>112.15</v>
      </c>
      <c r="P156" s="91">
        <v>6459.9477985800004</v>
      </c>
      <c r="Q156" s="90">
        <f t="shared" si="2"/>
        <v>3.1784548507103063E-3</v>
      </c>
      <c r="R156" s="90">
        <f>P156/'סכום נכסי הקרן'!$C$42</f>
        <v>4.0510571462655596E-4</v>
      </c>
      <c r="W156" s="93"/>
    </row>
    <row r="157" spans="2:23">
      <c r="B157" t="s">
        <v>3830</v>
      </c>
      <c r="C157" t="s">
        <v>2727</v>
      </c>
      <c r="D157" s="92">
        <v>71280</v>
      </c>
      <c r="E157"/>
      <c r="F157" t="s">
        <v>2729</v>
      </c>
      <c r="G157" s="87">
        <v>43634</v>
      </c>
      <c r="H157" t="s">
        <v>1052</v>
      </c>
      <c r="I157" s="91">
        <v>4.87</v>
      </c>
      <c r="J157" t="s">
        <v>350</v>
      </c>
      <c r="K157" t="s">
        <v>102</v>
      </c>
      <c r="L157" s="90">
        <v>2.4899999999999999E-2</v>
      </c>
      <c r="M157" s="90">
        <v>2.9600000000000001E-2</v>
      </c>
      <c r="N157" s="91">
        <v>2421391.21</v>
      </c>
      <c r="O157" s="91">
        <v>110.78</v>
      </c>
      <c r="P157" s="91">
        <v>2682.4171824380001</v>
      </c>
      <c r="Q157" s="90">
        <f t="shared" si="2"/>
        <v>1.3198159135315106E-3</v>
      </c>
      <c r="R157" s="90">
        <f>P157/'סכום נכסי הקרן'!$C$42</f>
        <v>1.6821537317328856E-4</v>
      </c>
      <c r="W157" s="93"/>
    </row>
    <row r="158" spans="2:23">
      <c r="B158" t="s">
        <v>3830</v>
      </c>
      <c r="C158" t="s">
        <v>2727</v>
      </c>
      <c r="D158" s="92">
        <v>71300</v>
      </c>
      <c r="E158"/>
      <c r="F158" t="s">
        <v>2729</v>
      </c>
      <c r="G158" s="87">
        <v>43634</v>
      </c>
      <c r="H158" t="s">
        <v>1052</v>
      </c>
      <c r="I158" s="91">
        <v>5.13</v>
      </c>
      <c r="J158" t="s">
        <v>350</v>
      </c>
      <c r="K158" t="s">
        <v>102</v>
      </c>
      <c r="L158" s="90">
        <v>3.5999999999999997E-2</v>
      </c>
      <c r="M158" s="90">
        <v>2.98E-2</v>
      </c>
      <c r="N158" s="91">
        <v>1603884.1</v>
      </c>
      <c r="O158" s="91">
        <v>115.05</v>
      </c>
      <c r="P158" s="91">
        <v>1845.26865705</v>
      </c>
      <c r="Q158" s="90">
        <f t="shared" si="2"/>
        <v>9.0791803536764009E-4</v>
      </c>
      <c r="R158" s="90">
        <f>P158/'סכום נכסי הקרן'!$C$42</f>
        <v>1.1571747966083321E-4</v>
      </c>
      <c r="W158" s="93"/>
    </row>
    <row r="159" spans="2:23">
      <c r="B159" t="s">
        <v>3836</v>
      </c>
      <c r="C159" t="s">
        <v>2722</v>
      </c>
      <c r="D159" s="92">
        <v>311829</v>
      </c>
      <c r="E159"/>
      <c r="F159" t="s">
        <v>513</v>
      </c>
      <c r="G159" s="87">
        <v>40489</v>
      </c>
      <c r="H159" t="s">
        <v>149</v>
      </c>
      <c r="I159" s="91">
        <v>1.73</v>
      </c>
      <c r="J159" t="s">
        <v>350</v>
      </c>
      <c r="K159" t="s">
        <v>102</v>
      </c>
      <c r="L159" s="90">
        <v>5.7000000000000002E-2</v>
      </c>
      <c r="M159" s="90">
        <v>2.6499999999999999E-2</v>
      </c>
      <c r="N159" s="91">
        <v>1573174.09</v>
      </c>
      <c r="O159" s="91">
        <v>125.9</v>
      </c>
      <c r="P159" s="91">
        <v>1980.62617931</v>
      </c>
      <c r="Q159" s="90">
        <f t="shared" si="2"/>
        <v>9.7451730004002586E-4</v>
      </c>
      <c r="R159" s="90">
        <f>P159/'סכום נכסי הקרן'!$C$42</f>
        <v>1.2420579992206978E-4</v>
      </c>
      <c r="W159" s="93"/>
    </row>
    <row r="160" spans="2:23">
      <c r="B160" s="83" t="s">
        <v>3840</v>
      </c>
      <c r="C160" t="s">
        <v>2722</v>
      </c>
      <c r="D160" s="92">
        <v>7491</v>
      </c>
      <c r="E160"/>
      <c r="F160" t="s">
        <v>951</v>
      </c>
      <c r="G160" s="87">
        <v>43899</v>
      </c>
      <c r="H160" t="s">
        <v>1052</v>
      </c>
      <c r="I160" s="91">
        <v>3.12</v>
      </c>
      <c r="J160" t="s">
        <v>127</v>
      </c>
      <c r="K160" t="s">
        <v>102</v>
      </c>
      <c r="L160" s="90">
        <v>1.2999999999999999E-2</v>
      </c>
      <c r="M160" s="90">
        <v>2.5499999999999998E-2</v>
      </c>
      <c r="N160" s="91">
        <v>6185929.8300000001</v>
      </c>
      <c r="O160" s="91">
        <v>107.23</v>
      </c>
      <c r="P160" s="91">
        <v>6633.1725567089998</v>
      </c>
      <c r="Q160" s="90">
        <f t="shared" si="2"/>
        <v>3.263685736455121E-3</v>
      </c>
      <c r="R160" s="90">
        <f>P160/'סכום נכסי הקרן'!$C$42</f>
        <v>4.15968703248273E-4</v>
      </c>
      <c r="W160" s="93"/>
    </row>
    <row r="161" spans="2:23">
      <c r="B161" s="83" t="s">
        <v>3840</v>
      </c>
      <c r="C161" t="s">
        <v>2722</v>
      </c>
      <c r="D161" s="92">
        <v>7490</v>
      </c>
      <c r="E161"/>
      <c r="F161" t="s">
        <v>951</v>
      </c>
      <c r="G161" s="87">
        <v>43899</v>
      </c>
      <c r="H161" t="s">
        <v>1052</v>
      </c>
      <c r="I161" s="91">
        <v>2.98</v>
      </c>
      <c r="J161" t="s">
        <v>127</v>
      </c>
      <c r="K161" t="s">
        <v>102</v>
      </c>
      <c r="L161" s="90">
        <v>2.3900000000000001E-2</v>
      </c>
      <c r="M161" s="90">
        <v>5.4399999999999997E-2</v>
      </c>
      <c r="N161" s="91">
        <v>1598476.29</v>
      </c>
      <c r="O161" s="91">
        <v>92.04</v>
      </c>
      <c r="P161" s="91">
        <v>1471.2375773159999</v>
      </c>
      <c r="Q161" s="90">
        <f t="shared" si="2"/>
        <v>7.2388544922843447E-4</v>
      </c>
      <c r="R161" s="90">
        <f>P161/'סכום נכסי הקרן'!$C$42</f>
        <v>9.2261852375193E-5</v>
      </c>
      <c r="W161" s="93"/>
    </row>
    <row r="162" spans="2:23">
      <c r="B162" t="s">
        <v>3846</v>
      </c>
      <c r="C162" t="s">
        <v>2727</v>
      </c>
      <c r="D162" s="92">
        <v>72971</v>
      </c>
      <c r="E162"/>
      <c r="F162" t="s">
        <v>579</v>
      </c>
      <c r="G162" s="87">
        <v>43801</v>
      </c>
      <c r="H162" t="s">
        <v>208</v>
      </c>
      <c r="I162" s="91">
        <v>4.5999999999999996</v>
      </c>
      <c r="J162" t="s">
        <v>361</v>
      </c>
      <c r="K162" t="s">
        <v>110</v>
      </c>
      <c r="L162" s="90">
        <v>2.3599999999999999E-2</v>
      </c>
      <c r="M162" s="90">
        <v>5.9299999999999999E-2</v>
      </c>
      <c r="N162" s="91">
        <v>5760146.4400000004</v>
      </c>
      <c r="O162" s="91">
        <v>86.079999999999828</v>
      </c>
      <c r="P162" s="91">
        <v>20118.440430402199</v>
      </c>
      <c r="Q162" s="90">
        <f t="shared" si="2"/>
        <v>9.8987726477905089E-3</v>
      </c>
      <c r="R162" s="90">
        <f>P162/'סכום נכסי הקרן'!$C$42</f>
        <v>1.261634836975215E-3</v>
      </c>
      <c r="W162" s="93"/>
    </row>
    <row r="163" spans="2:23">
      <c r="B163" t="s">
        <v>3850</v>
      </c>
      <c r="C163" t="s">
        <v>2727</v>
      </c>
      <c r="D163" s="92">
        <v>9365</v>
      </c>
      <c r="E163"/>
      <c r="F163" t="s">
        <v>951</v>
      </c>
      <c r="G163" s="87">
        <v>44906</v>
      </c>
      <c r="H163" t="s">
        <v>1052</v>
      </c>
      <c r="I163" s="91">
        <v>1.99</v>
      </c>
      <c r="J163" t="s">
        <v>350</v>
      </c>
      <c r="K163" t="s">
        <v>102</v>
      </c>
      <c r="L163" s="90">
        <v>7.6799999999999993E-2</v>
      </c>
      <c r="M163" s="90">
        <v>7.6999999999999999E-2</v>
      </c>
      <c r="N163" s="91">
        <v>11539.33</v>
      </c>
      <c r="O163" s="91">
        <v>100.6</v>
      </c>
      <c r="P163" s="91">
        <v>11.60856598</v>
      </c>
      <c r="Q163" s="90">
        <f t="shared" si="2"/>
        <v>5.7117029424033823E-6</v>
      </c>
      <c r="R163" s="90">
        <f>P163/'סכום נכסי הקרן'!$C$42</f>
        <v>7.2797746417566304E-7</v>
      </c>
      <c r="W163" s="93"/>
    </row>
    <row r="164" spans="2:23">
      <c r="B164" t="s">
        <v>3850</v>
      </c>
      <c r="C164" t="s">
        <v>2727</v>
      </c>
      <c r="D164" s="92">
        <v>9509</v>
      </c>
      <c r="E164"/>
      <c r="F164" t="s">
        <v>951</v>
      </c>
      <c r="G164" s="87">
        <v>44991</v>
      </c>
      <c r="H164" t="s">
        <v>1052</v>
      </c>
      <c r="I164" s="91">
        <v>1.99</v>
      </c>
      <c r="J164" t="s">
        <v>350</v>
      </c>
      <c r="K164" t="s">
        <v>102</v>
      </c>
      <c r="L164" s="90">
        <v>7.6799999999999993E-2</v>
      </c>
      <c r="M164" s="90">
        <v>7.3899999999999993E-2</v>
      </c>
      <c r="N164" s="91">
        <v>570686.29</v>
      </c>
      <c r="O164" s="91">
        <v>101.18</v>
      </c>
      <c r="P164" s="91">
        <v>577.42038822200004</v>
      </c>
      <c r="Q164" s="90">
        <f t="shared" si="2"/>
        <v>2.8410518026889838E-4</v>
      </c>
      <c r="R164" s="90">
        <f>P164/'סכום נכסי הקרן'!$C$42</f>
        <v>3.6210246011900474E-5</v>
      </c>
      <c r="W164" s="93"/>
    </row>
    <row r="165" spans="2:23">
      <c r="B165" t="s">
        <v>3850</v>
      </c>
      <c r="C165" t="s">
        <v>2727</v>
      </c>
      <c r="D165" s="92">
        <v>9316</v>
      </c>
      <c r="E165"/>
      <c r="F165" t="s">
        <v>951</v>
      </c>
      <c r="G165" s="87">
        <v>44885</v>
      </c>
      <c r="H165" t="s">
        <v>1052</v>
      </c>
      <c r="I165" s="91">
        <v>1.99</v>
      </c>
      <c r="J165" t="s">
        <v>350</v>
      </c>
      <c r="K165" t="s">
        <v>102</v>
      </c>
      <c r="L165" s="90">
        <v>7.6799999999999993E-2</v>
      </c>
      <c r="M165" s="90">
        <v>8.0500000000000002E-2</v>
      </c>
      <c r="N165" s="91">
        <v>4464542.8499999996</v>
      </c>
      <c r="O165" s="91">
        <v>99.96</v>
      </c>
      <c r="P165" s="91">
        <v>4462.7570328600004</v>
      </c>
      <c r="Q165" s="90">
        <f t="shared" si="2"/>
        <v>2.1957873625160595E-3</v>
      </c>
      <c r="R165" s="90">
        <f>P165/'סכום נכסי הקרן'!$C$42</f>
        <v>2.7986114336695439E-4</v>
      </c>
      <c r="W165" s="93"/>
    </row>
    <row r="166" spans="2:23">
      <c r="B166" t="s">
        <v>3844</v>
      </c>
      <c r="C166" t="s">
        <v>2727</v>
      </c>
      <c r="D166" s="92">
        <v>539178</v>
      </c>
      <c r="E166"/>
      <c r="F166" t="s">
        <v>586</v>
      </c>
      <c r="G166" s="87">
        <v>45015</v>
      </c>
      <c r="H166" t="s">
        <v>149</v>
      </c>
      <c r="I166" s="91">
        <v>5.09</v>
      </c>
      <c r="J166" t="s">
        <v>361</v>
      </c>
      <c r="K166" t="s">
        <v>102</v>
      </c>
      <c r="L166" s="90">
        <v>4.4999999999999998E-2</v>
      </c>
      <c r="M166" s="90">
        <v>3.8199999999999998E-2</v>
      </c>
      <c r="N166" s="91">
        <v>5640796.96</v>
      </c>
      <c r="O166" s="91">
        <v>105.93</v>
      </c>
      <c r="P166" s="91">
        <v>5975.2962197280003</v>
      </c>
      <c r="Q166" s="90">
        <f t="shared" si="2"/>
        <v>2.9399942300153276E-3</v>
      </c>
      <c r="R166" s="90">
        <f>P166/'סכום נכסי הקרן'!$C$42</f>
        <v>3.7471303494594218E-4</v>
      </c>
      <c r="W166" s="93"/>
    </row>
    <row r="167" spans="2:23">
      <c r="B167" t="s">
        <v>3847</v>
      </c>
      <c r="C167" t="s">
        <v>2727</v>
      </c>
      <c r="D167" s="92">
        <v>8405</v>
      </c>
      <c r="E167"/>
      <c r="F167" t="s">
        <v>586</v>
      </c>
      <c r="G167" s="87">
        <v>44322</v>
      </c>
      <c r="H167" t="s">
        <v>149</v>
      </c>
      <c r="I167" s="91">
        <v>8.41</v>
      </c>
      <c r="J167" t="s">
        <v>703</v>
      </c>
      <c r="K167" t="s">
        <v>102</v>
      </c>
      <c r="L167" s="90">
        <v>2.5600000000000001E-2</v>
      </c>
      <c r="M167" s="90">
        <v>4.6300000000000001E-2</v>
      </c>
      <c r="N167" s="91">
        <v>3948540.04</v>
      </c>
      <c r="O167" s="91">
        <v>93.11</v>
      </c>
      <c r="P167" s="91">
        <v>3676.4856312440002</v>
      </c>
      <c r="Q167" s="90">
        <f t="shared" si="2"/>
        <v>1.8089222935768776E-3</v>
      </c>
      <c r="R167" s="90">
        <f>P167/'סכום נכסי הקרן'!$C$42</f>
        <v>2.3055377309500112E-4</v>
      </c>
      <c r="W167" s="93"/>
    </row>
    <row r="168" spans="2:23">
      <c r="B168" t="s">
        <v>3847</v>
      </c>
      <c r="C168" t="s">
        <v>2727</v>
      </c>
      <c r="D168" s="92">
        <v>8581</v>
      </c>
      <c r="E168"/>
      <c r="F168" t="s">
        <v>586</v>
      </c>
      <c r="G168" s="87">
        <v>44418</v>
      </c>
      <c r="H168" t="s">
        <v>149</v>
      </c>
      <c r="I168" s="91">
        <v>8.52</v>
      </c>
      <c r="J168" t="s">
        <v>703</v>
      </c>
      <c r="K168" t="s">
        <v>102</v>
      </c>
      <c r="L168" s="90">
        <v>2.2700000000000001E-2</v>
      </c>
      <c r="M168" s="90">
        <v>4.4699999999999997E-2</v>
      </c>
      <c r="N168" s="91">
        <v>3935010.99</v>
      </c>
      <c r="O168" s="91">
        <v>91.06</v>
      </c>
      <c r="P168" s="91">
        <v>3583.2210074939999</v>
      </c>
      <c r="Q168" s="90">
        <f t="shared" si="2"/>
        <v>1.7630337810066953E-3</v>
      </c>
      <c r="R168" s="90">
        <f>P168/'סכום נכסי הקרן'!$C$42</f>
        <v>2.2470511406064701E-4</v>
      </c>
      <c r="W168" s="93"/>
    </row>
    <row r="169" spans="2:23">
      <c r="B169" t="s">
        <v>3847</v>
      </c>
      <c r="C169" t="s">
        <v>2727</v>
      </c>
      <c r="D169" s="92">
        <v>8761</v>
      </c>
      <c r="E169"/>
      <c r="F169" t="s">
        <v>586</v>
      </c>
      <c r="G169" s="87">
        <v>44530</v>
      </c>
      <c r="H169" t="s">
        <v>149</v>
      </c>
      <c r="I169" s="91">
        <v>8.58</v>
      </c>
      <c r="J169" t="s">
        <v>703</v>
      </c>
      <c r="K169" t="s">
        <v>102</v>
      </c>
      <c r="L169" s="90">
        <v>1.7899999999999999E-2</v>
      </c>
      <c r="M169" s="90">
        <v>4.7399999999999998E-2</v>
      </c>
      <c r="N169" s="91">
        <v>3242494.35</v>
      </c>
      <c r="O169" s="91">
        <v>84.09</v>
      </c>
      <c r="P169" s="91">
        <v>2726.613498915</v>
      </c>
      <c r="Q169" s="90">
        <f t="shared" si="2"/>
        <v>1.3415615995447517E-3</v>
      </c>
      <c r="R169" s="90">
        <f>P169/'סכום נכסי הקרן'!$C$42</f>
        <v>1.7098694051849406E-4</v>
      </c>
      <c r="W169" s="93"/>
    </row>
    <row r="170" spans="2:23">
      <c r="B170" t="s">
        <v>3847</v>
      </c>
      <c r="C170" t="s">
        <v>2727</v>
      </c>
      <c r="D170" s="92">
        <v>8946</v>
      </c>
      <c r="E170"/>
      <c r="F170" t="s">
        <v>586</v>
      </c>
      <c r="G170" s="87">
        <v>44612</v>
      </c>
      <c r="H170" t="s">
        <v>149</v>
      </c>
      <c r="I170" s="91">
        <v>8.4</v>
      </c>
      <c r="J170" t="s">
        <v>703</v>
      </c>
      <c r="K170" t="s">
        <v>102</v>
      </c>
      <c r="L170" s="90">
        <v>2.3599999999999999E-2</v>
      </c>
      <c r="M170" s="90">
        <v>4.8099999999999997E-2</v>
      </c>
      <c r="N170" s="91">
        <v>3802580.57</v>
      </c>
      <c r="O170" s="91">
        <v>88.09</v>
      </c>
      <c r="P170" s="91">
        <v>3349.6932241129998</v>
      </c>
      <c r="Q170" s="90">
        <f t="shared" si="2"/>
        <v>1.6481323082693884E-3</v>
      </c>
      <c r="R170" s="90">
        <f>P170/'סכום נכסי הקרן'!$C$42</f>
        <v>2.1006050043195624E-4</v>
      </c>
      <c r="W170" s="93"/>
    </row>
    <row r="171" spans="2:23">
      <c r="B171" t="s">
        <v>3847</v>
      </c>
      <c r="C171" t="s">
        <v>2727</v>
      </c>
      <c r="D171" s="92">
        <v>9031</v>
      </c>
      <c r="E171"/>
      <c r="F171" t="s">
        <v>586</v>
      </c>
      <c r="G171" s="87">
        <v>44662</v>
      </c>
      <c r="H171" t="s">
        <v>149</v>
      </c>
      <c r="I171" s="91">
        <v>8.4499999999999993</v>
      </c>
      <c r="J171" t="s">
        <v>703</v>
      </c>
      <c r="K171" t="s">
        <v>102</v>
      </c>
      <c r="L171" s="90">
        <v>2.4E-2</v>
      </c>
      <c r="M171" s="90">
        <v>4.5999999999999999E-2</v>
      </c>
      <c r="N171" s="91">
        <v>4330841.3499999996</v>
      </c>
      <c r="O171" s="91">
        <v>89.33</v>
      </c>
      <c r="P171" s="91">
        <v>3868.7405779549999</v>
      </c>
      <c r="Q171" s="90">
        <f t="shared" si="2"/>
        <v>1.9035165050163188E-3</v>
      </c>
      <c r="R171" s="90">
        <f>P171/'סכום נכסי הקרן'!$C$42</f>
        <v>2.4261015187796434E-4</v>
      </c>
      <c r="W171" s="93"/>
    </row>
    <row r="172" spans="2:23">
      <c r="B172" t="s">
        <v>3847</v>
      </c>
      <c r="C172" t="s">
        <v>2727</v>
      </c>
      <c r="D172" s="92">
        <v>9797</v>
      </c>
      <c r="E172"/>
      <c r="F172" t="s">
        <v>586</v>
      </c>
      <c r="G172" s="87">
        <v>45197</v>
      </c>
      <c r="H172" t="s">
        <v>149</v>
      </c>
      <c r="I172" s="91">
        <v>8.1999999999999993</v>
      </c>
      <c r="J172" t="s">
        <v>703</v>
      </c>
      <c r="K172" t="s">
        <v>102</v>
      </c>
      <c r="L172" s="90">
        <v>4.1200000000000001E-2</v>
      </c>
      <c r="M172" s="90">
        <v>4.48E-2</v>
      </c>
      <c r="N172" s="91">
        <v>2035297.07</v>
      </c>
      <c r="O172" s="91">
        <v>100</v>
      </c>
      <c r="P172" s="91">
        <v>2035.2970700000001</v>
      </c>
      <c r="Q172" s="90">
        <f t="shared" si="2"/>
        <v>1.0014167368658901E-3</v>
      </c>
      <c r="R172" s="90">
        <f>P172/'סכום נכסי הקרן'!$C$42</f>
        <v>1.2763423168851706E-4</v>
      </c>
      <c r="W172" s="93"/>
    </row>
    <row r="173" spans="2:23">
      <c r="B173" t="s">
        <v>3847</v>
      </c>
      <c r="C173" t="s">
        <v>2727</v>
      </c>
      <c r="D173" s="92">
        <v>7898</v>
      </c>
      <c r="E173"/>
      <c r="F173" t="s">
        <v>586</v>
      </c>
      <c r="G173" s="87">
        <v>44074</v>
      </c>
      <c r="H173" t="s">
        <v>149</v>
      </c>
      <c r="I173" s="91">
        <v>8.6</v>
      </c>
      <c r="J173" t="s">
        <v>703</v>
      </c>
      <c r="K173" t="s">
        <v>102</v>
      </c>
      <c r="L173" s="90">
        <v>2.35E-2</v>
      </c>
      <c r="M173" s="90">
        <v>4.1099999999999998E-2</v>
      </c>
      <c r="N173" s="91">
        <v>6856167.0300000003</v>
      </c>
      <c r="O173" s="91">
        <v>95.92</v>
      </c>
      <c r="P173" s="91">
        <v>6576.4354151759999</v>
      </c>
      <c r="Q173" s="90">
        <f t="shared" si="2"/>
        <v>3.2357696528668538E-3</v>
      </c>
      <c r="R173" s="90">
        <f>P173/'סכום נכסי הקרן'!$C$42</f>
        <v>4.124106961275891E-4</v>
      </c>
      <c r="W173" s="93"/>
    </row>
    <row r="174" spans="2:23">
      <c r="B174" t="s">
        <v>3847</v>
      </c>
      <c r="C174" t="s">
        <v>2727</v>
      </c>
      <c r="D174" s="92">
        <v>8154</v>
      </c>
      <c r="E174"/>
      <c r="F174" t="s">
        <v>586</v>
      </c>
      <c r="G174" s="87">
        <v>44189</v>
      </c>
      <c r="H174" t="s">
        <v>149</v>
      </c>
      <c r="I174" s="91">
        <v>8.51</v>
      </c>
      <c r="J174" t="s">
        <v>703</v>
      </c>
      <c r="K174" t="s">
        <v>102</v>
      </c>
      <c r="L174" s="90">
        <v>2.47E-2</v>
      </c>
      <c r="M174" s="90">
        <v>4.36E-2</v>
      </c>
      <c r="N174" s="91">
        <v>857744.08</v>
      </c>
      <c r="O174" s="91">
        <v>95.05</v>
      </c>
      <c r="P174" s="91">
        <v>815.28574804000004</v>
      </c>
      <c r="Q174" s="90">
        <f t="shared" si="2"/>
        <v>4.011408484047408E-4</v>
      </c>
      <c r="R174" s="90">
        <f>P174/'סכום נכסי הקרן'!$C$42</f>
        <v>5.1126870662513804E-5</v>
      </c>
      <c r="W174" s="93"/>
    </row>
    <row r="175" spans="2:23">
      <c r="B175" t="s">
        <v>3847</v>
      </c>
      <c r="C175" t="s">
        <v>2727</v>
      </c>
      <c r="D175" s="92">
        <v>9796</v>
      </c>
      <c r="E175"/>
      <c r="F175" t="s">
        <v>586</v>
      </c>
      <c r="G175" s="87">
        <v>45197</v>
      </c>
      <c r="H175" t="s">
        <v>149</v>
      </c>
      <c r="I175" s="91">
        <v>8.1999999999999993</v>
      </c>
      <c r="J175" t="s">
        <v>703</v>
      </c>
      <c r="K175" t="s">
        <v>102</v>
      </c>
      <c r="L175" s="90">
        <v>4.1200000000000001E-2</v>
      </c>
      <c r="M175" s="90">
        <v>4.1799999999999997E-2</v>
      </c>
      <c r="N175" s="91">
        <v>66913.88</v>
      </c>
      <c r="O175" s="91">
        <v>100</v>
      </c>
      <c r="P175" s="91">
        <v>66.913880000000006</v>
      </c>
      <c r="Q175" s="90">
        <f t="shared" si="2"/>
        <v>3.2923291812450624E-5</v>
      </c>
      <c r="R175" s="90">
        <f>P175/'סכום נכסי הקרן'!$C$42</f>
        <v>4.196194152187144E-6</v>
      </c>
      <c r="W175" s="93"/>
    </row>
    <row r="176" spans="2:23">
      <c r="B176" t="s">
        <v>3853</v>
      </c>
      <c r="C176" t="s">
        <v>2722</v>
      </c>
      <c r="D176" s="92">
        <v>3364</v>
      </c>
      <c r="E176"/>
      <c r="F176" t="s">
        <v>579</v>
      </c>
      <c r="G176" s="87">
        <v>41639</v>
      </c>
      <c r="H176" t="s">
        <v>208</v>
      </c>
      <c r="I176" s="91">
        <v>0.26</v>
      </c>
      <c r="J176" t="s">
        <v>789</v>
      </c>
      <c r="K176" t="s">
        <v>102</v>
      </c>
      <c r="L176" s="90">
        <v>3.6999999999999998E-2</v>
      </c>
      <c r="M176" s="90">
        <v>6.9599999999999995E-2</v>
      </c>
      <c r="N176" s="91">
        <v>1440650.03</v>
      </c>
      <c r="O176" s="91">
        <v>111.28</v>
      </c>
      <c r="P176" s="91">
        <v>1603.1553533839999</v>
      </c>
      <c r="Q176" s="90">
        <f t="shared" si="2"/>
        <v>7.8879227329447686E-4</v>
      </c>
      <c r="R176" s="90">
        <f>P176/'סכום נכסי הקרן'!$C$42</f>
        <v>1.0053446488108976E-4</v>
      </c>
      <c r="W176" s="93"/>
    </row>
    <row r="177" spans="2:23">
      <c r="B177" t="s">
        <v>3853</v>
      </c>
      <c r="C177" t="s">
        <v>2722</v>
      </c>
      <c r="D177" s="92">
        <v>458869</v>
      </c>
      <c r="E177"/>
      <c r="F177" t="s">
        <v>579</v>
      </c>
      <c r="G177" s="87">
        <v>42759</v>
      </c>
      <c r="H177" t="s">
        <v>208</v>
      </c>
      <c r="I177" s="91">
        <v>1.73</v>
      </c>
      <c r="J177" t="s">
        <v>789</v>
      </c>
      <c r="K177" t="s">
        <v>102</v>
      </c>
      <c r="L177" s="90">
        <v>3.8800000000000001E-2</v>
      </c>
      <c r="M177" s="90">
        <v>5.8099999999999999E-2</v>
      </c>
      <c r="N177" s="91">
        <v>939258.73</v>
      </c>
      <c r="O177" s="91">
        <v>97.57</v>
      </c>
      <c r="P177" s="91">
        <v>916.43474286100002</v>
      </c>
      <c r="Q177" s="90">
        <f t="shared" si="2"/>
        <v>4.5090866747348764E-4</v>
      </c>
      <c r="R177" s="90">
        <f>P177/'סכום נכסי הקרן'!$C$42</f>
        <v>5.7469961521502814E-5</v>
      </c>
      <c r="W177" s="93"/>
    </row>
    <row r="178" spans="2:23">
      <c r="B178" t="s">
        <v>3853</v>
      </c>
      <c r="C178" t="s">
        <v>2722</v>
      </c>
      <c r="D178" s="92">
        <v>458870</v>
      </c>
      <c r="E178"/>
      <c r="F178" t="s">
        <v>579</v>
      </c>
      <c r="G178" s="87">
        <v>42759</v>
      </c>
      <c r="H178" t="s">
        <v>208</v>
      </c>
      <c r="I178" s="91">
        <v>1.69</v>
      </c>
      <c r="J178" t="s">
        <v>789</v>
      </c>
      <c r="K178" t="s">
        <v>102</v>
      </c>
      <c r="L178" s="90">
        <v>7.0499999999999993E-2</v>
      </c>
      <c r="M178" s="90">
        <v>7.17E-2</v>
      </c>
      <c r="N178" s="91">
        <v>939258.73</v>
      </c>
      <c r="O178" s="91">
        <v>101.25</v>
      </c>
      <c r="P178" s="91">
        <v>950.99946412500003</v>
      </c>
      <c r="Q178" s="90">
        <f t="shared" si="2"/>
        <v>4.679153692906695E-4</v>
      </c>
      <c r="R178" s="90">
        <f>P178/'סכום נכסי הקרן'!$C$42</f>
        <v>5.9637527970197399E-5</v>
      </c>
      <c r="W178" s="93"/>
    </row>
    <row r="179" spans="2:23">
      <c r="B179" t="s">
        <v>3853</v>
      </c>
      <c r="C179" t="s">
        <v>2722</v>
      </c>
      <c r="D179" s="92">
        <v>364477</v>
      </c>
      <c r="E179"/>
      <c r="F179" t="s">
        <v>579</v>
      </c>
      <c r="G179" s="87">
        <v>42004</v>
      </c>
      <c r="H179" t="s">
        <v>208</v>
      </c>
      <c r="I179" s="91">
        <v>0.74</v>
      </c>
      <c r="J179" t="s">
        <v>789</v>
      </c>
      <c r="K179" t="s">
        <v>102</v>
      </c>
      <c r="L179" s="90">
        <v>3.6999999999999998E-2</v>
      </c>
      <c r="M179" s="90">
        <v>0.10879999999999999</v>
      </c>
      <c r="N179" s="91">
        <v>1440650.04</v>
      </c>
      <c r="O179" s="91">
        <v>106.86</v>
      </c>
      <c r="P179" s="91">
        <v>1539.4786327439999</v>
      </c>
      <c r="Q179" s="90">
        <f t="shared" si="2"/>
        <v>7.5746174433261406E-4</v>
      </c>
      <c r="R179" s="90">
        <f>P179/'סכום נכסי הקרן'!$C$42</f>
        <v>9.6541274189113399E-5</v>
      </c>
      <c r="W179" s="93"/>
    </row>
    <row r="180" spans="2:23">
      <c r="B180" t="s">
        <v>3852</v>
      </c>
      <c r="C180" t="s">
        <v>2727</v>
      </c>
      <c r="D180" s="92">
        <v>451305</v>
      </c>
      <c r="E180"/>
      <c r="F180" t="s">
        <v>951</v>
      </c>
      <c r="G180" s="87">
        <v>42521</v>
      </c>
      <c r="H180" t="s">
        <v>1052</v>
      </c>
      <c r="I180" s="91">
        <v>1.37</v>
      </c>
      <c r="J180" t="s">
        <v>127</v>
      </c>
      <c r="K180" t="s">
        <v>102</v>
      </c>
      <c r="L180" s="90">
        <v>2.3E-2</v>
      </c>
      <c r="M180" s="90">
        <v>3.9E-2</v>
      </c>
      <c r="N180" s="91">
        <v>715301.13</v>
      </c>
      <c r="O180" s="91">
        <v>110.83</v>
      </c>
      <c r="P180" s="91">
        <v>792.76824237899996</v>
      </c>
      <c r="Q180" s="90">
        <f t="shared" si="2"/>
        <v>3.9006167604520021E-4</v>
      </c>
      <c r="R180" s="90">
        <f>P180/'סכום נכסי הקרן'!$C$42</f>
        <v>4.9714789558017557E-5</v>
      </c>
      <c r="W180" s="93"/>
    </row>
    <row r="181" spans="2:23">
      <c r="B181" t="s">
        <v>3852</v>
      </c>
      <c r="C181" t="s">
        <v>2727</v>
      </c>
      <c r="D181" s="92">
        <v>451301</v>
      </c>
      <c r="E181"/>
      <c r="F181" t="s">
        <v>951</v>
      </c>
      <c r="G181" s="87">
        <v>42474</v>
      </c>
      <c r="H181" t="s">
        <v>1052</v>
      </c>
      <c r="I181" s="91">
        <v>0.36</v>
      </c>
      <c r="J181" t="s">
        <v>127</v>
      </c>
      <c r="K181" t="s">
        <v>102</v>
      </c>
      <c r="L181" s="90">
        <v>3.1800000000000002E-2</v>
      </c>
      <c r="M181" s="90">
        <v>7.1199999999999999E-2</v>
      </c>
      <c r="N181" s="91">
        <v>315866.89</v>
      </c>
      <c r="O181" s="91">
        <v>98.78</v>
      </c>
      <c r="P181" s="91">
        <v>312.01331394200002</v>
      </c>
      <c r="Q181" s="90">
        <f t="shared" si="2"/>
        <v>1.5351830418864121E-4</v>
      </c>
      <c r="R181" s="90">
        <f>P181/'סכום נכסי הקרן'!$C$42</f>
        <v>1.9566470265480821E-5</v>
      </c>
      <c r="W181" s="93"/>
    </row>
    <row r="182" spans="2:23">
      <c r="B182" t="s">
        <v>3852</v>
      </c>
      <c r="C182" t="s">
        <v>2727</v>
      </c>
      <c r="D182" s="92">
        <v>451304</v>
      </c>
      <c r="E182"/>
      <c r="F182" t="s">
        <v>951</v>
      </c>
      <c r="G182" s="87">
        <v>42474</v>
      </c>
      <c r="H182" t="s">
        <v>1052</v>
      </c>
      <c r="I182" s="91">
        <v>0.36</v>
      </c>
      <c r="J182" t="s">
        <v>127</v>
      </c>
      <c r="K182" t="s">
        <v>102</v>
      </c>
      <c r="L182" s="90">
        <v>6.8500000000000005E-2</v>
      </c>
      <c r="M182" s="90">
        <v>6.4199999999999993E-2</v>
      </c>
      <c r="N182" s="91">
        <v>307961.81</v>
      </c>
      <c r="O182" s="91">
        <v>100.46</v>
      </c>
      <c r="P182" s="91">
        <v>309.37843432599999</v>
      </c>
      <c r="Q182" s="90">
        <f t="shared" si="2"/>
        <v>1.5222187793913593E-4</v>
      </c>
      <c r="R182" s="90">
        <f>P182/'סכום נכסי הקרן'!$C$42</f>
        <v>1.9401235990673017E-5</v>
      </c>
      <c r="W182" s="93"/>
    </row>
    <row r="183" spans="2:23">
      <c r="B183" t="s">
        <v>3852</v>
      </c>
      <c r="C183" t="s">
        <v>2727</v>
      </c>
      <c r="D183" s="92">
        <v>451302</v>
      </c>
      <c r="E183"/>
      <c r="F183" t="s">
        <v>951</v>
      </c>
      <c r="G183" s="87">
        <v>42562</v>
      </c>
      <c r="H183" t="s">
        <v>1052</v>
      </c>
      <c r="I183" s="91">
        <v>1.36</v>
      </c>
      <c r="J183" t="s">
        <v>127</v>
      </c>
      <c r="K183" t="s">
        <v>102</v>
      </c>
      <c r="L183" s="90">
        <v>3.3700000000000001E-2</v>
      </c>
      <c r="M183" s="90">
        <v>6.83E-2</v>
      </c>
      <c r="N183" s="91">
        <v>191989.12</v>
      </c>
      <c r="O183" s="91">
        <v>95.78</v>
      </c>
      <c r="P183" s="91">
        <v>183.88717913599999</v>
      </c>
      <c r="Q183" s="90">
        <f t="shared" si="2"/>
        <v>9.0477061848198161E-5</v>
      </c>
      <c r="R183" s="90">
        <f>P183/'סכום נכסי הקרן'!$C$42</f>
        <v>1.1531632984855651E-5</v>
      </c>
      <c r="W183" s="93"/>
    </row>
    <row r="184" spans="2:23">
      <c r="B184" t="s">
        <v>3852</v>
      </c>
      <c r="C184" t="s">
        <v>2727</v>
      </c>
      <c r="D184" s="92">
        <v>454754</v>
      </c>
      <c r="E184"/>
      <c r="F184" t="s">
        <v>951</v>
      </c>
      <c r="G184" s="87">
        <v>42710</v>
      </c>
      <c r="H184" t="s">
        <v>1052</v>
      </c>
      <c r="I184" s="91">
        <v>1.54</v>
      </c>
      <c r="J184" t="s">
        <v>127</v>
      </c>
      <c r="K184" t="s">
        <v>102</v>
      </c>
      <c r="L184" s="90">
        <v>3.8399999999999997E-2</v>
      </c>
      <c r="M184" s="90">
        <v>6.7599999999999993E-2</v>
      </c>
      <c r="N184" s="91">
        <v>124988.72</v>
      </c>
      <c r="O184" s="91">
        <v>96</v>
      </c>
      <c r="P184" s="91">
        <v>119.9891712</v>
      </c>
      <c r="Q184" s="90">
        <f t="shared" si="2"/>
        <v>5.9037654037573317E-5</v>
      </c>
      <c r="R184" s="90">
        <f>P184/'סכום נכסי הקרן'!$C$42</f>
        <v>7.5245652847394595E-6</v>
      </c>
      <c r="W184" s="93"/>
    </row>
    <row r="185" spans="2:23">
      <c r="B185" t="s">
        <v>3852</v>
      </c>
      <c r="C185" t="s">
        <v>2727</v>
      </c>
      <c r="D185" s="92">
        <v>454874</v>
      </c>
      <c r="E185"/>
      <c r="F185" t="s">
        <v>951</v>
      </c>
      <c r="G185" s="87">
        <v>42717</v>
      </c>
      <c r="H185" t="s">
        <v>1052</v>
      </c>
      <c r="I185" s="91">
        <v>1.54</v>
      </c>
      <c r="J185" t="s">
        <v>127</v>
      </c>
      <c r="K185" t="s">
        <v>102</v>
      </c>
      <c r="L185" s="90">
        <v>3.85E-2</v>
      </c>
      <c r="M185" s="90">
        <v>6.7599999999999993E-2</v>
      </c>
      <c r="N185" s="91">
        <v>41806.120000000003</v>
      </c>
      <c r="O185" s="91">
        <v>96.02</v>
      </c>
      <c r="P185" s="91">
        <v>40.142236423999996</v>
      </c>
      <c r="Q185" s="90">
        <f t="shared" si="2"/>
        <v>1.9750977880698836E-5</v>
      </c>
      <c r="R185" s="90">
        <f>P185/'סכום נכסי הקרן'!$C$42</f>
        <v>2.5173344863293315E-6</v>
      </c>
      <c r="W185" s="93"/>
    </row>
    <row r="186" spans="2:23">
      <c r="B186" t="s">
        <v>3858</v>
      </c>
      <c r="C186" t="s">
        <v>2727</v>
      </c>
      <c r="D186" s="92">
        <v>462345</v>
      </c>
      <c r="E186"/>
      <c r="F186" t="s">
        <v>586</v>
      </c>
      <c r="G186" s="87">
        <v>42794</v>
      </c>
      <c r="H186" t="s">
        <v>149</v>
      </c>
      <c r="I186" s="91">
        <v>5.04</v>
      </c>
      <c r="J186" t="s">
        <v>703</v>
      </c>
      <c r="K186" t="s">
        <v>102</v>
      </c>
      <c r="L186" s="90">
        <v>2.9000000000000001E-2</v>
      </c>
      <c r="M186" s="90">
        <v>2.8500000000000001E-2</v>
      </c>
      <c r="N186" s="91">
        <v>12355957.33</v>
      </c>
      <c r="O186" s="91">
        <v>116.33</v>
      </c>
      <c r="P186" s="91">
        <v>14373.685161989</v>
      </c>
      <c r="Q186" s="90">
        <f t="shared" si="2"/>
        <v>7.0722102949112419E-3</v>
      </c>
      <c r="R186" s="90">
        <f>P186/'סכום נכסי הקרן'!$C$42</f>
        <v>9.0137911031489069E-4</v>
      </c>
      <c r="W186" s="93"/>
    </row>
    <row r="187" spans="2:23">
      <c r="B187" t="s">
        <v>3843</v>
      </c>
      <c r="C187" t="s">
        <v>2727</v>
      </c>
      <c r="D187" s="92">
        <v>8171</v>
      </c>
      <c r="E187"/>
      <c r="F187" t="s">
        <v>586</v>
      </c>
      <c r="G187" s="87">
        <v>44200</v>
      </c>
      <c r="H187" t="s">
        <v>149</v>
      </c>
      <c r="I187" s="91">
        <v>7.47</v>
      </c>
      <c r="J187" t="s">
        <v>703</v>
      </c>
      <c r="K187" t="s">
        <v>102</v>
      </c>
      <c r="L187" s="90">
        <v>3.1E-2</v>
      </c>
      <c r="M187" s="90">
        <v>5.0599999999999999E-2</v>
      </c>
      <c r="N187" s="91">
        <v>636821.96</v>
      </c>
      <c r="O187" s="91">
        <v>94.04</v>
      </c>
      <c r="P187" s="91">
        <v>598.86737118400004</v>
      </c>
      <c r="Q187" s="90">
        <f t="shared" si="2"/>
        <v>2.946576288573614E-4</v>
      </c>
      <c r="R187" s="90">
        <f>P187/'סכום נכסי הקרן'!$C$42</f>
        <v>3.755519424218097E-5</v>
      </c>
      <c r="W187" s="93"/>
    </row>
    <row r="188" spans="2:23">
      <c r="B188" t="s">
        <v>3843</v>
      </c>
      <c r="C188" t="s">
        <v>2727</v>
      </c>
      <c r="D188" s="92">
        <v>8362</v>
      </c>
      <c r="E188"/>
      <c r="F188" t="s">
        <v>586</v>
      </c>
      <c r="G188" s="87">
        <v>44290</v>
      </c>
      <c r="H188" t="s">
        <v>149</v>
      </c>
      <c r="I188" s="91">
        <v>7.39</v>
      </c>
      <c r="J188" t="s">
        <v>703</v>
      </c>
      <c r="K188" t="s">
        <v>102</v>
      </c>
      <c r="L188" s="90">
        <v>3.1E-2</v>
      </c>
      <c r="M188" s="90">
        <v>5.3999999999999999E-2</v>
      </c>
      <c r="N188" s="91">
        <v>1223174.3600000001</v>
      </c>
      <c r="O188" s="91">
        <v>91.69</v>
      </c>
      <c r="P188" s="91">
        <v>1121.528570684</v>
      </c>
      <c r="Q188" s="90">
        <f t="shared" si="2"/>
        <v>5.5181992747438933E-4</v>
      </c>
      <c r="R188" s="90">
        <f>P188/'סכום נכסי הקרן'!$C$42</f>
        <v>7.0331471285404556E-5</v>
      </c>
      <c r="W188" s="93"/>
    </row>
    <row r="189" spans="2:23">
      <c r="B189" t="s">
        <v>3843</v>
      </c>
      <c r="C189" t="s">
        <v>2727</v>
      </c>
      <c r="D189" s="92">
        <v>8698</v>
      </c>
      <c r="E189"/>
      <c r="F189" t="s">
        <v>586</v>
      </c>
      <c r="G189" s="87">
        <v>44496</v>
      </c>
      <c r="H189" t="s">
        <v>149</v>
      </c>
      <c r="I189" s="91">
        <v>6.86</v>
      </c>
      <c r="J189" t="s">
        <v>703</v>
      </c>
      <c r="K189" t="s">
        <v>102</v>
      </c>
      <c r="L189" s="90">
        <v>3.1E-2</v>
      </c>
      <c r="M189" s="90">
        <v>7.8200000000000006E-2</v>
      </c>
      <c r="N189" s="91">
        <v>1370216.94</v>
      </c>
      <c r="O189" s="91">
        <v>76.25</v>
      </c>
      <c r="P189" s="91">
        <v>1044.7904167500001</v>
      </c>
      <c r="Q189" s="90">
        <f t="shared" si="2"/>
        <v>5.1406284874695881E-4</v>
      </c>
      <c r="R189" s="90">
        <f>P189/'סכום נכסי הקרן'!$C$42</f>
        <v>6.5519193282881203E-5</v>
      </c>
      <c r="W189" s="93"/>
    </row>
    <row r="190" spans="2:23">
      <c r="B190" t="s">
        <v>3843</v>
      </c>
      <c r="C190" t="s">
        <v>2727</v>
      </c>
      <c r="D190" s="92">
        <v>8953</v>
      </c>
      <c r="E190"/>
      <c r="F190" t="s">
        <v>586</v>
      </c>
      <c r="G190" s="87">
        <v>44615</v>
      </c>
      <c r="H190" t="s">
        <v>149</v>
      </c>
      <c r="I190" s="91">
        <v>7.08</v>
      </c>
      <c r="J190" t="s">
        <v>703</v>
      </c>
      <c r="K190" t="s">
        <v>102</v>
      </c>
      <c r="L190" s="90">
        <v>3.1E-2</v>
      </c>
      <c r="M190" s="90">
        <v>6.7400000000000002E-2</v>
      </c>
      <c r="N190" s="91">
        <v>1663318.32</v>
      </c>
      <c r="O190" s="91">
        <v>81.42</v>
      </c>
      <c r="P190" s="91">
        <v>1354.2737761440001</v>
      </c>
      <c r="Q190" s="90">
        <f t="shared" si="2"/>
        <v>6.6633635242700534E-4</v>
      </c>
      <c r="R190" s="90">
        <f>P190/'סכום נכסי הקרן'!$C$42</f>
        <v>8.4927009163358245E-5</v>
      </c>
      <c r="W190" s="93"/>
    </row>
    <row r="191" spans="2:23">
      <c r="B191" t="s">
        <v>3843</v>
      </c>
      <c r="C191" t="s">
        <v>2727</v>
      </c>
      <c r="D191" s="92">
        <v>9146</v>
      </c>
      <c r="E191"/>
      <c r="F191" t="s">
        <v>586</v>
      </c>
      <c r="G191" s="87">
        <v>44753</v>
      </c>
      <c r="H191" t="s">
        <v>149</v>
      </c>
      <c r="I191" s="91">
        <v>7.65</v>
      </c>
      <c r="J191" t="s">
        <v>703</v>
      </c>
      <c r="K191" t="s">
        <v>102</v>
      </c>
      <c r="L191" s="90">
        <v>3.2599999999999997E-2</v>
      </c>
      <c r="M191" s="90">
        <v>4.1099999999999998E-2</v>
      </c>
      <c r="N191" s="91">
        <v>2455374.71</v>
      </c>
      <c r="O191" s="91">
        <v>96.63</v>
      </c>
      <c r="P191" s="91">
        <v>2372.6285822730001</v>
      </c>
      <c r="Q191" s="90">
        <f t="shared" si="2"/>
        <v>1.1673922238067049E-3</v>
      </c>
      <c r="R191" s="90">
        <f>P191/'סכום נכסי הקרן'!$C$42</f>
        <v>1.4878841553121768E-4</v>
      </c>
      <c r="W191" s="93"/>
    </row>
    <row r="192" spans="2:23">
      <c r="B192" t="s">
        <v>3843</v>
      </c>
      <c r="C192" t="s">
        <v>2727</v>
      </c>
      <c r="D192" s="92">
        <v>9458</v>
      </c>
      <c r="E192"/>
      <c r="F192" t="s">
        <v>586</v>
      </c>
      <c r="G192" s="87">
        <v>44959</v>
      </c>
      <c r="H192" t="s">
        <v>149</v>
      </c>
      <c r="I192" s="91">
        <v>7.53</v>
      </c>
      <c r="J192" t="s">
        <v>703</v>
      </c>
      <c r="K192" t="s">
        <v>102</v>
      </c>
      <c r="L192" s="90">
        <v>3.8100000000000002E-2</v>
      </c>
      <c r="M192" s="90">
        <v>4.24E-2</v>
      </c>
      <c r="N192" s="91">
        <v>1188084.51</v>
      </c>
      <c r="O192" s="91">
        <v>97.67</v>
      </c>
      <c r="P192" s="91">
        <v>1160.402140917</v>
      </c>
      <c r="Q192" s="90">
        <f t="shared" si="2"/>
        <v>5.7094669006195486E-4</v>
      </c>
      <c r="R192" s="90">
        <f>P192/'סכום נכסי הקרן'!$C$42</f>
        <v>7.2769247245883171E-5</v>
      </c>
      <c r="W192" s="93"/>
    </row>
    <row r="193" spans="2:23">
      <c r="B193" t="s">
        <v>3843</v>
      </c>
      <c r="C193" t="s">
        <v>2727</v>
      </c>
      <c r="D193" s="92">
        <v>9713</v>
      </c>
      <c r="E193"/>
      <c r="F193" t="s">
        <v>586</v>
      </c>
      <c r="G193" s="87">
        <v>45153</v>
      </c>
      <c r="H193" t="s">
        <v>149</v>
      </c>
      <c r="I193" s="91">
        <v>7.42</v>
      </c>
      <c r="J193" t="s">
        <v>703</v>
      </c>
      <c r="K193" t="s">
        <v>102</v>
      </c>
      <c r="L193" s="90">
        <v>4.3200000000000002E-2</v>
      </c>
      <c r="M193" s="90">
        <v>4.3799999999999999E-2</v>
      </c>
      <c r="N193" s="91">
        <v>1349905.87</v>
      </c>
      <c r="O193" s="91">
        <v>98.37</v>
      </c>
      <c r="P193" s="91">
        <v>1327.902404319</v>
      </c>
      <c r="Q193" s="90">
        <f t="shared" si="2"/>
        <v>6.5336098214375301E-4</v>
      </c>
      <c r="R193" s="90">
        <f>P193/'סכום נכסי הקרן'!$C$42</f>
        <v>8.3273250686982065E-5</v>
      </c>
      <c r="W193" s="93"/>
    </row>
    <row r="194" spans="2:23">
      <c r="B194" t="s">
        <v>3843</v>
      </c>
      <c r="C194" t="s">
        <v>2727</v>
      </c>
      <c r="D194" s="92">
        <v>6853</v>
      </c>
      <c r="E194"/>
      <c r="F194" t="s">
        <v>586</v>
      </c>
      <c r="G194" s="87">
        <v>43559</v>
      </c>
      <c r="H194" t="s">
        <v>149</v>
      </c>
      <c r="I194" s="91">
        <v>7.68</v>
      </c>
      <c r="J194" t="s">
        <v>703</v>
      </c>
      <c r="K194" t="s">
        <v>102</v>
      </c>
      <c r="L194" s="90">
        <v>3.7199999999999997E-2</v>
      </c>
      <c r="M194" s="90">
        <v>3.6799999999999999E-2</v>
      </c>
      <c r="N194" s="91">
        <v>3875518.23</v>
      </c>
      <c r="O194" s="91">
        <v>109.18</v>
      </c>
      <c r="P194" s="91">
        <v>4231.2908035139999</v>
      </c>
      <c r="Q194" s="90">
        <f t="shared" si="2"/>
        <v>2.0819002255949006E-3</v>
      </c>
      <c r="R194" s="90">
        <f>P194/'סכום נכסי הקרן'!$C$42</f>
        <v>2.6534581055393419E-4</v>
      </c>
      <c r="W194" s="93"/>
    </row>
    <row r="195" spans="2:23">
      <c r="B195" t="s">
        <v>3843</v>
      </c>
      <c r="C195" t="s">
        <v>2727</v>
      </c>
      <c r="D195" s="92">
        <v>7573</v>
      </c>
      <c r="E195"/>
      <c r="F195" t="s">
        <v>586</v>
      </c>
      <c r="G195" s="87">
        <v>43924</v>
      </c>
      <c r="H195" t="s">
        <v>149</v>
      </c>
      <c r="I195" s="91">
        <v>7.89</v>
      </c>
      <c r="J195" t="s">
        <v>703</v>
      </c>
      <c r="K195" t="s">
        <v>102</v>
      </c>
      <c r="L195" s="90">
        <v>3.1399999999999997E-2</v>
      </c>
      <c r="M195" s="90">
        <v>3.2099999999999997E-2</v>
      </c>
      <c r="N195" s="91">
        <v>917966.37</v>
      </c>
      <c r="O195" s="91">
        <v>107.97</v>
      </c>
      <c r="P195" s="91">
        <v>991.12828968899998</v>
      </c>
      <c r="Q195" s="90">
        <f t="shared" si="2"/>
        <v>4.8765974869497992E-4</v>
      </c>
      <c r="R195" s="90">
        <f>P195/'סכום נכסי הקרן'!$C$42</f>
        <v>6.2154021456538262E-5</v>
      </c>
      <c r="W195" s="93"/>
    </row>
    <row r="196" spans="2:23">
      <c r="B196" t="s">
        <v>3843</v>
      </c>
      <c r="C196" t="s">
        <v>2727</v>
      </c>
      <c r="D196" s="92">
        <v>7801</v>
      </c>
      <c r="E196"/>
      <c r="F196" t="s">
        <v>586</v>
      </c>
      <c r="G196" s="87">
        <v>44015</v>
      </c>
      <c r="H196" t="s">
        <v>149</v>
      </c>
      <c r="I196" s="91">
        <v>7.67</v>
      </c>
      <c r="J196" t="s">
        <v>703</v>
      </c>
      <c r="K196" t="s">
        <v>102</v>
      </c>
      <c r="L196" s="90">
        <v>3.1E-2</v>
      </c>
      <c r="M196" s="90">
        <v>4.2000000000000003E-2</v>
      </c>
      <c r="N196" s="91">
        <v>756753.91</v>
      </c>
      <c r="O196" s="91">
        <v>100.16</v>
      </c>
      <c r="P196" s="91">
        <v>757.96471625599997</v>
      </c>
      <c r="Q196" s="90">
        <f t="shared" si="2"/>
        <v>3.7293747630293779E-4</v>
      </c>
      <c r="R196" s="90">
        <f>P196/'סכום נכסי הקרן'!$C$42</f>
        <v>4.7532247568331332E-5</v>
      </c>
      <c r="W196" s="93"/>
    </row>
    <row r="197" spans="2:23">
      <c r="B197" t="s">
        <v>3843</v>
      </c>
      <c r="C197" t="s">
        <v>2727</v>
      </c>
      <c r="D197" s="92">
        <v>7980</v>
      </c>
      <c r="E197"/>
      <c r="F197" t="s">
        <v>586</v>
      </c>
      <c r="G197" s="87">
        <v>44108</v>
      </c>
      <c r="H197" t="s">
        <v>149</v>
      </c>
      <c r="I197" s="91">
        <v>7.59</v>
      </c>
      <c r="J197" t="s">
        <v>703</v>
      </c>
      <c r="K197" t="s">
        <v>102</v>
      </c>
      <c r="L197" s="90">
        <v>3.1E-2</v>
      </c>
      <c r="M197" s="90">
        <v>4.5499999999999999E-2</v>
      </c>
      <c r="N197" s="91">
        <v>1227458.44</v>
      </c>
      <c r="O197" s="91">
        <v>97.49</v>
      </c>
      <c r="P197" s="91">
        <v>1196.649233156</v>
      </c>
      <c r="Q197" s="90">
        <f t="shared" si="2"/>
        <v>5.8878116020682483E-4</v>
      </c>
      <c r="R197" s="90">
        <f>P197/'סכום נכסי הקרן'!$C$42</f>
        <v>7.50423158003756E-5</v>
      </c>
      <c r="W197" s="93"/>
    </row>
    <row r="198" spans="2:23">
      <c r="B198" t="s">
        <v>3843</v>
      </c>
      <c r="C198" t="s">
        <v>2727</v>
      </c>
      <c r="D198" s="92">
        <v>510443</v>
      </c>
      <c r="E198"/>
      <c r="F198" t="s">
        <v>586</v>
      </c>
      <c r="G198" s="87">
        <v>43194</v>
      </c>
      <c r="H198" t="s">
        <v>149</v>
      </c>
      <c r="I198" s="91">
        <v>7.66</v>
      </c>
      <c r="J198" t="s">
        <v>703</v>
      </c>
      <c r="K198" t="s">
        <v>102</v>
      </c>
      <c r="L198" s="90">
        <v>3.7900000000000003E-2</v>
      </c>
      <c r="M198" s="90">
        <v>3.7499999999999999E-2</v>
      </c>
      <c r="N198" s="91">
        <v>866242.7</v>
      </c>
      <c r="O198" s="91">
        <v>110.58</v>
      </c>
      <c r="P198" s="91">
        <v>957.89117766000004</v>
      </c>
      <c r="Q198" s="90">
        <f t="shared" si="2"/>
        <v>4.7130626361335147E-4</v>
      </c>
      <c r="R198" s="90">
        <f>P198/'סכום נכסי הקרן'!$C$42</f>
        <v>6.0069709873774296E-5</v>
      </c>
      <c r="W198" s="93"/>
    </row>
    <row r="199" spans="2:23">
      <c r="B199" t="s">
        <v>3843</v>
      </c>
      <c r="C199" t="s">
        <v>2727</v>
      </c>
      <c r="D199" s="92">
        <v>520411</v>
      </c>
      <c r="E199"/>
      <c r="F199" t="s">
        <v>586</v>
      </c>
      <c r="G199" s="87">
        <v>43285</v>
      </c>
      <c r="H199" t="s">
        <v>149</v>
      </c>
      <c r="I199" s="91">
        <v>7.62</v>
      </c>
      <c r="J199" t="s">
        <v>703</v>
      </c>
      <c r="K199" t="s">
        <v>102</v>
      </c>
      <c r="L199" s="90">
        <v>4.0099999999999997E-2</v>
      </c>
      <c r="M199" s="90">
        <v>3.7600000000000001E-2</v>
      </c>
      <c r="N199" s="91">
        <v>1155626.47</v>
      </c>
      <c r="O199" s="91">
        <v>111.04</v>
      </c>
      <c r="P199" s="91">
        <v>1283.207632288</v>
      </c>
      <c r="Q199" s="90">
        <f t="shared" si="2"/>
        <v>6.3137004361100665E-4</v>
      </c>
      <c r="R199" s="90">
        <f>P199/'סכום נכסי הקרן'!$C$42</f>
        <v>8.0470425009711229E-5</v>
      </c>
      <c r="W199" s="93"/>
    </row>
    <row r="200" spans="2:23">
      <c r="B200" t="s">
        <v>3843</v>
      </c>
      <c r="C200" t="s">
        <v>2727</v>
      </c>
      <c r="D200" s="92">
        <v>7192</v>
      </c>
      <c r="E200"/>
      <c r="F200" t="s">
        <v>586</v>
      </c>
      <c r="G200" s="87">
        <v>43742</v>
      </c>
      <c r="H200" t="s">
        <v>149</v>
      </c>
      <c r="I200" s="91">
        <v>7.58</v>
      </c>
      <c r="J200" t="s">
        <v>703</v>
      </c>
      <c r="K200" t="s">
        <v>102</v>
      </c>
      <c r="L200" s="90">
        <v>3.1E-2</v>
      </c>
      <c r="M200" s="90">
        <v>4.5900000000000003E-2</v>
      </c>
      <c r="N200" s="91">
        <v>4511927.4400000004</v>
      </c>
      <c r="O200" s="91">
        <v>96.49</v>
      </c>
      <c r="P200" s="91">
        <v>4353.5587868559996</v>
      </c>
      <c r="Q200" s="90">
        <f t="shared" si="2"/>
        <v>2.1420591118362677E-3</v>
      </c>
      <c r="R200" s="90">
        <f>P200/'סכום נכסי הקרן'!$C$42</f>
        <v>2.7301328099055234E-4</v>
      </c>
      <c r="W200" s="93"/>
    </row>
    <row r="201" spans="2:23">
      <c r="B201" t="s">
        <v>3843</v>
      </c>
      <c r="C201" t="s">
        <v>2727</v>
      </c>
      <c r="D201" s="92">
        <v>525737</v>
      </c>
      <c r="E201"/>
      <c r="F201" t="s">
        <v>586</v>
      </c>
      <c r="G201" s="87">
        <v>43377</v>
      </c>
      <c r="H201" t="s">
        <v>149</v>
      </c>
      <c r="I201" s="91">
        <v>7.58</v>
      </c>
      <c r="J201" t="s">
        <v>703</v>
      </c>
      <c r="K201" t="s">
        <v>102</v>
      </c>
      <c r="L201" s="90">
        <v>3.9699999999999999E-2</v>
      </c>
      <c r="M201" s="90">
        <v>3.9399999999999998E-2</v>
      </c>
      <c r="N201" s="91">
        <v>2310470.77</v>
      </c>
      <c r="O201" s="91">
        <v>109.03</v>
      </c>
      <c r="P201" s="91">
        <v>2519.1062805309998</v>
      </c>
      <c r="Q201" s="90">
        <f t="shared" si="2"/>
        <v>1.2394628914135484E-3</v>
      </c>
      <c r="R201" s="90">
        <f>P201/'סכום נכסי הקרן'!$C$42</f>
        <v>1.5797408614030581E-4</v>
      </c>
      <c r="W201" s="93"/>
    </row>
    <row r="202" spans="2:23">
      <c r="B202" t="s">
        <v>3843</v>
      </c>
      <c r="C202" t="s">
        <v>2727</v>
      </c>
      <c r="D202" s="92">
        <v>475998</v>
      </c>
      <c r="E202"/>
      <c r="F202" t="s">
        <v>586</v>
      </c>
      <c r="G202" s="87">
        <v>42935</v>
      </c>
      <c r="H202" t="s">
        <v>149</v>
      </c>
      <c r="I202" s="91">
        <v>7.63</v>
      </c>
      <c r="J202" t="s">
        <v>703</v>
      </c>
      <c r="K202" t="s">
        <v>102</v>
      </c>
      <c r="L202" s="90">
        <v>4.0800000000000003E-2</v>
      </c>
      <c r="M202" s="90">
        <v>3.6600000000000001E-2</v>
      </c>
      <c r="N202" s="91">
        <v>3539204.62</v>
      </c>
      <c r="O202" s="91">
        <v>113.79</v>
      </c>
      <c r="P202" s="91">
        <v>4027.2609370979999</v>
      </c>
      <c r="Q202" s="90">
        <f t="shared" si="2"/>
        <v>1.9815124610463599E-3</v>
      </c>
      <c r="R202" s="90">
        <f>P202/'סכום נכסי הקרן'!$C$42</f>
        <v>2.5255102220320125E-4</v>
      </c>
      <c r="W202" s="93"/>
    </row>
    <row r="203" spans="2:23">
      <c r="B203" t="s">
        <v>3843</v>
      </c>
      <c r="C203" t="s">
        <v>2727</v>
      </c>
      <c r="D203" s="92">
        <v>485027</v>
      </c>
      <c r="E203"/>
      <c r="F203" t="s">
        <v>586</v>
      </c>
      <c r="G203" s="87">
        <v>43011</v>
      </c>
      <c r="H203" t="s">
        <v>149</v>
      </c>
      <c r="I203" s="91">
        <v>7.65</v>
      </c>
      <c r="J203" t="s">
        <v>703</v>
      </c>
      <c r="K203" t="s">
        <v>102</v>
      </c>
      <c r="L203" s="90">
        <v>3.9E-2</v>
      </c>
      <c r="M203" s="90">
        <v>3.6799999999999999E-2</v>
      </c>
      <c r="N203" s="91">
        <v>755589.71</v>
      </c>
      <c r="O203" s="91">
        <v>111.85</v>
      </c>
      <c r="P203" s="91">
        <v>845.12709063499994</v>
      </c>
      <c r="Q203" s="90">
        <f t="shared" si="2"/>
        <v>4.1582353053781236E-4</v>
      </c>
      <c r="R203" s="90">
        <f>P203/'סכום נכסי הקרן'!$C$42</f>
        <v>5.2998232288689894E-5</v>
      </c>
      <c r="W203" s="93"/>
    </row>
    <row r="204" spans="2:23">
      <c r="B204" t="s">
        <v>3843</v>
      </c>
      <c r="C204" t="s">
        <v>2727</v>
      </c>
      <c r="D204" s="92">
        <v>494921</v>
      </c>
      <c r="E204"/>
      <c r="F204" t="s">
        <v>586</v>
      </c>
      <c r="G204" s="87">
        <v>43104</v>
      </c>
      <c r="H204" t="s">
        <v>149</v>
      </c>
      <c r="I204" s="91">
        <v>7.5</v>
      </c>
      <c r="J204" t="s">
        <v>703</v>
      </c>
      <c r="K204" t="s">
        <v>102</v>
      </c>
      <c r="L204" s="90">
        <v>3.8199999999999998E-2</v>
      </c>
      <c r="M204" s="90">
        <v>4.3700000000000003E-2</v>
      </c>
      <c r="N204" s="91">
        <v>1342600.9</v>
      </c>
      <c r="O204" s="91">
        <v>105.57</v>
      </c>
      <c r="P204" s="91">
        <v>1417.3837701299999</v>
      </c>
      <c r="Q204" s="90">
        <f t="shared" ref="Q204:Q267" si="3">P204/$P$11</f>
        <v>6.9738803779158265E-4</v>
      </c>
      <c r="R204" s="90">
        <f>P204/'סכום נכסי הקרן'!$C$42</f>
        <v>8.8884660217349105E-5</v>
      </c>
      <c r="W204" s="93"/>
    </row>
    <row r="205" spans="2:23">
      <c r="B205" t="s">
        <v>3843</v>
      </c>
      <c r="C205" t="s">
        <v>2727</v>
      </c>
      <c r="D205" s="92">
        <v>6685</v>
      </c>
      <c r="E205"/>
      <c r="F205" t="s">
        <v>586</v>
      </c>
      <c r="G205" s="87">
        <v>43469</v>
      </c>
      <c r="H205" t="s">
        <v>149</v>
      </c>
      <c r="I205" s="91">
        <v>7.67</v>
      </c>
      <c r="J205" t="s">
        <v>703</v>
      </c>
      <c r="K205" t="s">
        <v>102</v>
      </c>
      <c r="L205" s="90">
        <v>4.1700000000000001E-2</v>
      </c>
      <c r="M205" s="90">
        <v>3.4299999999999997E-2</v>
      </c>
      <c r="N205" s="91">
        <v>1632131.24</v>
      </c>
      <c r="O205" s="91">
        <v>114.81</v>
      </c>
      <c r="P205" s="91">
        <v>1873.849876644</v>
      </c>
      <c r="Q205" s="90">
        <f t="shared" si="3"/>
        <v>9.2198070566936212E-4</v>
      </c>
      <c r="R205" s="90">
        <f>P205/'סכום נכסי הקרן'!$C$42</f>
        <v>1.1750981850776182E-4</v>
      </c>
      <c r="W205" s="93"/>
    </row>
    <row r="206" spans="2:23">
      <c r="B206" t="s">
        <v>3824</v>
      </c>
      <c r="C206" t="s">
        <v>2727</v>
      </c>
      <c r="D206" s="92">
        <v>4410</v>
      </c>
      <c r="E206"/>
      <c r="F206" t="s">
        <v>951</v>
      </c>
      <c r="G206" s="87">
        <v>42201</v>
      </c>
      <c r="H206" t="s">
        <v>1052</v>
      </c>
      <c r="I206" s="91">
        <v>4.72</v>
      </c>
      <c r="J206" t="s">
        <v>350</v>
      </c>
      <c r="K206" t="s">
        <v>102</v>
      </c>
      <c r="L206" s="90">
        <v>4.2000000000000003E-2</v>
      </c>
      <c r="M206" s="90">
        <v>3.3000000000000002E-2</v>
      </c>
      <c r="N206" s="91">
        <v>915338.45</v>
      </c>
      <c r="O206" s="91">
        <v>117.46</v>
      </c>
      <c r="P206" s="91">
        <v>1075.15654337</v>
      </c>
      <c r="Q206" s="90">
        <f t="shared" si="3"/>
        <v>5.2900373766154698E-4</v>
      </c>
      <c r="R206" s="90">
        <f>P206/'סכום נכסי הקרן'!$C$42</f>
        <v>6.7423464309272407E-5</v>
      </c>
      <c r="W206" s="93"/>
    </row>
    <row r="207" spans="2:23">
      <c r="B207" t="s">
        <v>3824</v>
      </c>
      <c r="C207" t="s">
        <v>2727</v>
      </c>
      <c r="D207" s="92">
        <v>29991704</v>
      </c>
      <c r="E207"/>
      <c r="F207" t="s">
        <v>951</v>
      </c>
      <c r="G207" s="87">
        <v>40742</v>
      </c>
      <c r="H207" t="s">
        <v>1052</v>
      </c>
      <c r="I207" s="91">
        <v>5.1100000000000003</v>
      </c>
      <c r="J207" t="s">
        <v>350</v>
      </c>
      <c r="K207" t="s">
        <v>102</v>
      </c>
      <c r="L207" s="90">
        <v>0.06</v>
      </c>
      <c r="M207" s="90">
        <v>2.1600000000000001E-2</v>
      </c>
      <c r="N207" s="91">
        <v>13085931.960000001</v>
      </c>
      <c r="O207" s="91">
        <v>140.91</v>
      </c>
      <c r="P207" s="91">
        <v>18439.386724836</v>
      </c>
      <c r="Q207" s="90">
        <f t="shared" si="3"/>
        <v>9.0726364991000948E-3</v>
      </c>
      <c r="R207" s="90">
        <f>P207/'סכום נכסי הקרן'!$C$42</f>
        <v>1.1563407583699238E-3</v>
      </c>
    </row>
    <row r="208" spans="2:23">
      <c r="B208" s="89" t="s">
        <v>3849</v>
      </c>
      <c r="C208" t="s">
        <v>2727</v>
      </c>
      <c r="D208" s="92">
        <v>8924</v>
      </c>
      <c r="E208"/>
      <c r="F208" t="s">
        <v>586</v>
      </c>
      <c r="G208" s="87">
        <v>44592</v>
      </c>
      <c r="H208" t="s">
        <v>149</v>
      </c>
      <c r="I208" s="91">
        <v>11.34</v>
      </c>
      <c r="J208" t="s">
        <v>703</v>
      </c>
      <c r="K208" t="s">
        <v>102</v>
      </c>
      <c r="L208" s="90">
        <v>2.75E-2</v>
      </c>
      <c r="M208" s="90">
        <v>4.2599999999999999E-2</v>
      </c>
      <c r="N208" s="91">
        <v>1474151.45</v>
      </c>
      <c r="O208" s="91">
        <v>85.75</v>
      </c>
      <c r="P208" s="91">
        <v>1264.084868375</v>
      </c>
      <c r="Q208" s="90">
        <f t="shared" si="3"/>
        <v>6.2196116855297234E-4</v>
      </c>
      <c r="R208" s="90">
        <f>P208/'סכום נכסי הקרן'!$C$42</f>
        <v>7.9271229415233888E-5</v>
      </c>
      <c r="W208" s="93"/>
    </row>
    <row r="209" spans="2:23">
      <c r="B209" t="s">
        <v>3849</v>
      </c>
      <c r="C209" t="s">
        <v>2727</v>
      </c>
      <c r="D209" s="92">
        <v>9267</v>
      </c>
      <c r="E209"/>
      <c r="F209" t="s">
        <v>586</v>
      </c>
      <c r="G209" s="87">
        <v>44837</v>
      </c>
      <c r="H209" t="s">
        <v>149</v>
      </c>
      <c r="I209" s="91">
        <v>11.16</v>
      </c>
      <c r="J209" t="s">
        <v>703</v>
      </c>
      <c r="K209" t="s">
        <v>102</v>
      </c>
      <c r="L209" s="90">
        <v>3.9600000000000003E-2</v>
      </c>
      <c r="M209" s="90">
        <v>3.9100000000000003E-2</v>
      </c>
      <c r="N209" s="91">
        <v>1294690.49</v>
      </c>
      <c r="O209" s="91">
        <v>99.22</v>
      </c>
      <c r="P209" s="91">
        <v>1284.591904178</v>
      </c>
      <c r="Q209" s="90">
        <f t="shared" si="3"/>
        <v>6.3205113978092296E-4</v>
      </c>
      <c r="R209" s="90">
        <f>P209/'סכום נכסי הקרן'!$C$42</f>
        <v>8.0557233211684496E-5</v>
      </c>
      <c r="W209" s="93"/>
    </row>
    <row r="210" spans="2:23">
      <c r="B210" t="s">
        <v>3849</v>
      </c>
      <c r="C210" t="s">
        <v>2727</v>
      </c>
      <c r="D210" s="92">
        <v>9592</v>
      </c>
      <c r="E210"/>
      <c r="F210" t="s">
        <v>586</v>
      </c>
      <c r="G210" s="87">
        <v>45076</v>
      </c>
      <c r="H210" t="s">
        <v>149</v>
      </c>
      <c r="I210" s="91">
        <v>10.98</v>
      </c>
      <c r="J210" t="s">
        <v>703</v>
      </c>
      <c r="K210" t="s">
        <v>102</v>
      </c>
      <c r="L210" s="90">
        <v>4.4900000000000002E-2</v>
      </c>
      <c r="M210" s="90">
        <v>4.1500000000000002E-2</v>
      </c>
      <c r="N210" s="91">
        <v>1574965.33</v>
      </c>
      <c r="O210" s="91">
        <v>99.71</v>
      </c>
      <c r="P210" s="91">
        <v>1570.397930543</v>
      </c>
      <c r="Q210" s="90">
        <f t="shared" si="3"/>
        <v>7.7267480721392569E-4</v>
      </c>
      <c r="R210" s="90">
        <f>P210/'סכום נכסי הקרן'!$C$42</f>
        <v>9.8480234784641523E-5</v>
      </c>
      <c r="W210" s="93"/>
    </row>
    <row r="211" spans="2:23">
      <c r="B211" t="s">
        <v>3851</v>
      </c>
      <c r="C211" t="s">
        <v>2727</v>
      </c>
      <c r="D211" s="92">
        <v>392454</v>
      </c>
      <c r="E211"/>
      <c r="F211" t="s">
        <v>586</v>
      </c>
      <c r="G211" s="87">
        <v>42242</v>
      </c>
      <c r="H211" t="s">
        <v>149</v>
      </c>
      <c r="I211" s="91">
        <v>2.9</v>
      </c>
      <c r="J211" t="s">
        <v>112</v>
      </c>
      <c r="K211" t="s">
        <v>102</v>
      </c>
      <c r="L211" s="90">
        <v>2.3599999999999999E-2</v>
      </c>
      <c r="M211" s="90">
        <v>3.2399999999999998E-2</v>
      </c>
      <c r="N211" s="91">
        <v>7682654.6699999999</v>
      </c>
      <c r="O211" s="91">
        <v>109.22</v>
      </c>
      <c r="P211" s="91">
        <v>8390.9954305739993</v>
      </c>
      <c r="Q211" s="90">
        <f t="shared" si="3"/>
        <v>4.1285782734124454E-3</v>
      </c>
      <c r="R211" s="90">
        <f>P211/'סכום נכסי הקרן'!$C$42</f>
        <v>5.2620242551774997E-4</v>
      </c>
      <c r="W211" s="93"/>
    </row>
    <row r="212" spans="2:23">
      <c r="B212" t="s">
        <v>3854</v>
      </c>
      <c r="C212" t="s">
        <v>2722</v>
      </c>
      <c r="D212" s="92">
        <v>71340</v>
      </c>
      <c r="E212"/>
      <c r="F212" t="s">
        <v>586</v>
      </c>
      <c r="G212" s="87">
        <v>43705</v>
      </c>
      <c r="H212" t="s">
        <v>149</v>
      </c>
      <c r="I212" s="91">
        <v>5.12</v>
      </c>
      <c r="J212" t="s">
        <v>703</v>
      </c>
      <c r="K212" t="s">
        <v>102</v>
      </c>
      <c r="L212" s="90">
        <v>0.04</v>
      </c>
      <c r="M212" s="90">
        <v>3.6700000000000003E-2</v>
      </c>
      <c r="N212" s="91">
        <v>464395.14</v>
      </c>
      <c r="O212" s="91">
        <v>113.79</v>
      </c>
      <c r="P212" s="91">
        <v>528.43522980600005</v>
      </c>
      <c r="Q212" s="90">
        <f t="shared" si="3"/>
        <v>2.6000326501590324E-4</v>
      </c>
      <c r="R212" s="90">
        <f>P212/'סכום נכסי הקרן'!$C$42</f>
        <v>3.3138368618313669E-5</v>
      </c>
      <c r="W212" s="93"/>
    </row>
    <row r="213" spans="2:23">
      <c r="B213" t="s">
        <v>3854</v>
      </c>
      <c r="C213" t="s">
        <v>2722</v>
      </c>
      <c r="D213" s="92">
        <v>487742</v>
      </c>
      <c r="E213"/>
      <c r="F213" t="s">
        <v>586</v>
      </c>
      <c r="G213" s="87">
        <v>43256</v>
      </c>
      <c r="H213" t="s">
        <v>149</v>
      </c>
      <c r="I213" s="91">
        <v>5.13</v>
      </c>
      <c r="J213" t="s">
        <v>703</v>
      </c>
      <c r="K213" t="s">
        <v>102</v>
      </c>
      <c r="L213" s="90">
        <v>0.04</v>
      </c>
      <c r="M213" s="90">
        <v>3.5999999999999997E-2</v>
      </c>
      <c r="N213" s="91">
        <v>7629972.4900000002</v>
      </c>
      <c r="O213" s="91">
        <v>115.43</v>
      </c>
      <c r="P213" s="91">
        <v>8807.2772452070003</v>
      </c>
      <c r="Q213" s="90">
        <f t="shared" si="3"/>
        <v>4.3333992710795771E-3</v>
      </c>
      <c r="R213" s="90">
        <f>P213/'סכום נכסי הקרן'!$C$42</f>
        <v>5.5230761200857743E-4</v>
      </c>
      <c r="W213" s="93"/>
    </row>
    <row r="214" spans="2:23">
      <c r="B214" t="s">
        <v>3856</v>
      </c>
      <c r="C214" t="s">
        <v>2727</v>
      </c>
      <c r="D214" s="92">
        <v>4565</v>
      </c>
      <c r="E214"/>
      <c r="F214" t="s">
        <v>586</v>
      </c>
      <c r="G214" s="87">
        <v>42326</v>
      </c>
      <c r="H214" t="s">
        <v>149</v>
      </c>
      <c r="I214" s="91">
        <v>6.31</v>
      </c>
      <c r="J214" t="s">
        <v>703</v>
      </c>
      <c r="K214" t="s">
        <v>102</v>
      </c>
      <c r="L214" s="90">
        <v>8.0500000000000002E-2</v>
      </c>
      <c r="M214" s="90">
        <v>7.4300000000000005E-2</v>
      </c>
      <c r="N214" s="91">
        <v>219171.26</v>
      </c>
      <c r="O214" s="91">
        <v>107.02</v>
      </c>
      <c r="P214" s="91">
        <v>234.557082452</v>
      </c>
      <c r="Q214" s="90">
        <f t="shared" si="3"/>
        <v>1.1540791345897499E-4</v>
      </c>
      <c r="R214" s="90">
        <f>P214/'סכום נכסי הקרן'!$C$42</f>
        <v>1.4709161353954667E-5</v>
      </c>
      <c r="W214" s="93"/>
    </row>
    <row r="215" spans="2:23">
      <c r="B215" t="s">
        <v>3856</v>
      </c>
      <c r="C215" t="s">
        <v>2727</v>
      </c>
      <c r="D215" s="92">
        <v>8380</v>
      </c>
      <c r="E215"/>
      <c r="F215" t="s">
        <v>586</v>
      </c>
      <c r="G215" s="87">
        <v>44294</v>
      </c>
      <c r="H215" t="s">
        <v>149</v>
      </c>
      <c r="I215" s="91">
        <v>7.68</v>
      </c>
      <c r="J215" t="s">
        <v>703</v>
      </c>
      <c r="K215" t="s">
        <v>102</v>
      </c>
      <c r="L215" s="90">
        <v>0.03</v>
      </c>
      <c r="M215" s="90">
        <v>4.2999999999999997E-2</v>
      </c>
      <c r="N215" s="91">
        <v>4256110.17</v>
      </c>
      <c r="O215" s="91">
        <v>101.76</v>
      </c>
      <c r="P215" s="91">
        <v>4331.0177089919998</v>
      </c>
      <c r="Q215" s="90">
        <f t="shared" si="3"/>
        <v>2.130968341367067E-3</v>
      </c>
      <c r="R215" s="90">
        <f>P215/'סכום נכסי הקרן'!$C$42</f>
        <v>2.7159972166449159E-4</v>
      </c>
      <c r="W215" s="93"/>
    </row>
    <row r="216" spans="2:23">
      <c r="B216" t="s">
        <v>3856</v>
      </c>
      <c r="C216" t="s">
        <v>2727</v>
      </c>
      <c r="D216" s="92">
        <v>439968</v>
      </c>
      <c r="E216"/>
      <c r="F216" t="s">
        <v>586</v>
      </c>
      <c r="G216" s="87">
        <v>42606</v>
      </c>
      <c r="H216" t="s">
        <v>149</v>
      </c>
      <c r="I216" s="91">
        <v>6.31</v>
      </c>
      <c r="J216" t="s">
        <v>703</v>
      </c>
      <c r="K216" t="s">
        <v>102</v>
      </c>
      <c r="L216" s="90">
        <v>8.0500000000000002E-2</v>
      </c>
      <c r="M216" s="90">
        <v>7.4300000000000005E-2</v>
      </c>
      <c r="N216" s="91">
        <v>921895.21</v>
      </c>
      <c r="O216" s="91">
        <v>107.02</v>
      </c>
      <c r="P216" s="91">
        <v>986.61225374200001</v>
      </c>
      <c r="Q216" s="90">
        <f t="shared" si="3"/>
        <v>4.8543774678269213E-4</v>
      </c>
      <c r="R216" s="90">
        <f>P216/'סכום נכסי הקרן'!$C$42</f>
        <v>6.1870819172768913E-5</v>
      </c>
      <c r="W216" s="93"/>
    </row>
    <row r="217" spans="2:23">
      <c r="B217" t="s">
        <v>3856</v>
      </c>
      <c r="C217" t="s">
        <v>2727</v>
      </c>
      <c r="D217" s="92">
        <v>445945</v>
      </c>
      <c r="E217"/>
      <c r="F217" t="s">
        <v>586</v>
      </c>
      <c r="G217" s="87">
        <v>42648</v>
      </c>
      <c r="H217" t="s">
        <v>149</v>
      </c>
      <c r="I217" s="91">
        <v>6.31</v>
      </c>
      <c r="J217" t="s">
        <v>703</v>
      </c>
      <c r="K217" t="s">
        <v>102</v>
      </c>
      <c r="L217" s="90">
        <v>8.0500000000000002E-2</v>
      </c>
      <c r="M217" s="90">
        <v>7.4300000000000005E-2</v>
      </c>
      <c r="N217" s="91">
        <v>845659.75</v>
      </c>
      <c r="O217" s="91">
        <v>107.02</v>
      </c>
      <c r="P217" s="91">
        <v>905.02506444999995</v>
      </c>
      <c r="Q217" s="90">
        <f t="shared" si="3"/>
        <v>4.4529482215751475E-4</v>
      </c>
      <c r="R217" s="90">
        <f>P217/'סכום נכסי הקרן'!$C$42</f>
        <v>5.675445637030587E-5</v>
      </c>
      <c r="W217" s="93"/>
    </row>
    <row r="218" spans="2:23">
      <c r="B218" t="s">
        <v>3856</v>
      </c>
      <c r="C218" t="s">
        <v>2727</v>
      </c>
      <c r="D218" s="92">
        <v>455056</v>
      </c>
      <c r="E218"/>
      <c r="F218" t="s">
        <v>586</v>
      </c>
      <c r="G218" s="87">
        <v>42718</v>
      </c>
      <c r="H218" t="s">
        <v>149</v>
      </c>
      <c r="I218" s="91">
        <v>6.31</v>
      </c>
      <c r="J218" t="s">
        <v>703</v>
      </c>
      <c r="K218" t="s">
        <v>102</v>
      </c>
      <c r="L218" s="90">
        <v>8.0500000000000002E-2</v>
      </c>
      <c r="M218" s="90">
        <v>7.4300000000000005E-2</v>
      </c>
      <c r="N218" s="91">
        <v>590841.19999999995</v>
      </c>
      <c r="O218" s="91">
        <v>107.02</v>
      </c>
      <c r="P218" s="91">
        <v>632.31825223999999</v>
      </c>
      <c r="Q218" s="90">
        <f t="shared" si="3"/>
        <v>3.1111629361257008E-4</v>
      </c>
      <c r="R218" s="90">
        <f>P218/'סכום נכסי הקרן'!$C$42</f>
        <v>3.9652911359656367E-5</v>
      </c>
      <c r="W218" s="93"/>
    </row>
    <row r="219" spans="2:23">
      <c r="B219" t="s">
        <v>3856</v>
      </c>
      <c r="C219" t="s">
        <v>2727</v>
      </c>
      <c r="D219" s="92">
        <v>472012</v>
      </c>
      <c r="E219"/>
      <c r="F219" t="s">
        <v>586</v>
      </c>
      <c r="G219" s="87">
        <v>42900</v>
      </c>
      <c r="H219" t="s">
        <v>149</v>
      </c>
      <c r="I219" s="91">
        <v>6.31</v>
      </c>
      <c r="J219" t="s">
        <v>703</v>
      </c>
      <c r="K219" t="s">
        <v>102</v>
      </c>
      <c r="L219" s="90">
        <v>8.0500000000000002E-2</v>
      </c>
      <c r="M219" s="90">
        <v>7.4300000000000005E-2</v>
      </c>
      <c r="N219" s="91">
        <v>699873.85</v>
      </c>
      <c r="O219" s="91">
        <v>107.02</v>
      </c>
      <c r="P219" s="91">
        <v>749.00499427</v>
      </c>
      <c r="Q219" s="90">
        <f t="shared" si="3"/>
        <v>3.685290704310394E-4</v>
      </c>
      <c r="R219" s="90">
        <f>P219/'סכום נכסי הקרן'!$C$42</f>
        <v>4.6970380090270346E-5</v>
      </c>
      <c r="W219" s="93"/>
    </row>
    <row r="220" spans="2:23">
      <c r="B220" t="s">
        <v>3856</v>
      </c>
      <c r="C220" t="s">
        <v>2727</v>
      </c>
      <c r="D220" s="92">
        <v>490961</v>
      </c>
      <c r="E220"/>
      <c r="F220" t="s">
        <v>586</v>
      </c>
      <c r="G220" s="87">
        <v>43075</v>
      </c>
      <c r="H220" t="s">
        <v>149</v>
      </c>
      <c r="I220" s="91">
        <v>6.31</v>
      </c>
      <c r="J220" t="s">
        <v>703</v>
      </c>
      <c r="K220" t="s">
        <v>102</v>
      </c>
      <c r="L220" s="90">
        <v>8.0500000000000002E-2</v>
      </c>
      <c r="M220" s="90">
        <v>7.4300000000000005E-2</v>
      </c>
      <c r="N220" s="91">
        <v>434275.69</v>
      </c>
      <c r="O220" s="91">
        <v>107.02</v>
      </c>
      <c r="P220" s="91">
        <v>464.76184343800003</v>
      </c>
      <c r="Q220" s="90">
        <f t="shared" si="3"/>
        <v>2.286743765987231E-4</v>
      </c>
      <c r="R220" s="90">
        <f>P220/'סכום נכסי הקרן'!$C$42</f>
        <v>2.9145387019767088E-5</v>
      </c>
      <c r="W220" s="93"/>
    </row>
    <row r="221" spans="2:23">
      <c r="B221" t="s">
        <v>3856</v>
      </c>
      <c r="C221" t="s">
        <v>2727</v>
      </c>
      <c r="D221" s="92">
        <v>520889</v>
      </c>
      <c r="E221"/>
      <c r="F221" t="s">
        <v>586</v>
      </c>
      <c r="G221" s="87">
        <v>43292</v>
      </c>
      <c r="H221" t="s">
        <v>149</v>
      </c>
      <c r="I221" s="91">
        <v>6.31</v>
      </c>
      <c r="J221" t="s">
        <v>703</v>
      </c>
      <c r="K221" t="s">
        <v>102</v>
      </c>
      <c r="L221" s="90">
        <v>8.0500000000000002E-2</v>
      </c>
      <c r="M221" s="90">
        <v>7.4300000000000005E-2</v>
      </c>
      <c r="N221" s="91">
        <v>1184171.07</v>
      </c>
      <c r="O221" s="91">
        <v>107.02</v>
      </c>
      <c r="P221" s="91">
        <v>1267.2998791140001</v>
      </c>
      <c r="Q221" s="90">
        <f t="shared" si="3"/>
        <v>6.2354303373162074E-4</v>
      </c>
      <c r="R221" s="90">
        <f>P221/'סכום נכסי הקרן'!$C$42</f>
        <v>7.9472843927233652E-5</v>
      </c>
      <c r="W221" s="93"/>
    </row>
    <row r="222" spans="2:23">
      <c r="B222" t="s">
        <v>3855</v>
      </c>
      <c r="C222" t="s">
        <v>2722</v>
      </c>
      <c r="D222" s="92">
        <v>414968</v>
      </c>
      <c r="E222"/>
      <c r="F222" t="s">
        <v>586</v>
      </c>
      <c r="G222" s="87">
        <v>42432</v>
      </c>
      <c r="H222" t="s">
        <v>149</v>
      </c>
      <c r="I222" s="91">
        <v>4.25</v>
      </c>
      <c r="J222" t="s">
        <v>703</v>
      </c>
      <c r="K222" t="s">
        <v>102</v>
      </c>
      <c r="L222" s="90">
        <v>2.5399999999999999E-2</v>
      </c>
      <c r="M222" s="90">
        <v>2.3800000000000002E-2</v>
      </c>
      <c r="N222" s="91">
        <v>4744067.6399999997</v>
      </c>
      <c r="O222" s="91">
        <v>115.22</v>
      </c>
      <c r="P222" s="91">
        <v>5466.1147348080003</v>
      </c>
      <c r="Q222" s="90">
        <f t="shared" si="3"/>
        <v>2.6894642859511351E-3</v>
      </c>
      <c r="R222" s="90">
        <f>P222/'סכום נכסי הקרן'!$C$42</f>
        <v>3.4278207578734501E-4</v>
      </c>
      <c r="W222" s="93"/>
    </row>
    <row r="223" spans="2:23">
      <c r="B223" t="s">
        <v>3848</v>
      </c>
      <c r="C223" t="s">
        <v>2727</v>
      </c>
      <c r="D223" s="92">
        <v>8503</v>
      </c>
      <c r="E223"/>
      <c r="F223" t="s">
        <v>579</v>
      </c>
      <c r="G223" s="87">
        <v>44376</v>
      </c>
      <c r="H223" t="s">
        <v>208</v>
      </c>
      <c r="I223" s="91">
        <v>4.4800000000000004</v>
      </c>
      <c r="J223" t="s">
        <v>127</v>
      </c>
      <c r="K223" t="s">
        <v>102</v>
      </c>
      <c r="L223" s="90">
        <v>7.3999999999999996E-2</v>
      </c>
      <c r="M223" s="90">
        <v>7.8299999999999995E-2</v>
      </c>
      <c r="N223" s="91">
        <v>14937075.789999999</v>
      </c>
      <c r="O223" s="91">
        <v>100.87</v>
      </c>
      <c r="P223" s="91">
        <v>15067.028349373</v>
      </c>
      <c r="Q223" s="90">
        <f t="shared" si="3"/>
        <v>7.4133523731230878E-3</v>
      </c>
      <c r="R223" s="90">
        <f>P223/'סכום נכסי הקרן'!$C$42</f>
        <v>9.4485891791773089E-4</v>
      </c>
      <c r="W223" s="93"/>
    </row>
    <row r="224" spans="2:23">
      <c r="B224" t="s">
        <v>3848</v>
      </c>
      <c r="C224" t="s">
        <v>2727</v>
      </c>
      <c r="D224" s="92">
        <v>8610</v>
      </c>
      <c r="E224"/>
      <c r="F224" t="s">
        <v>579</v>
      </c>
      <c r="G224" s="87">
        <v>44431</v>
      </c>
      <c r="H224" t="s">
        <v>208</v>
      </c>
      <c r="I224" s="91">
        <v>4.4800000000000004</v>
      </c>
      <c r="J224" t="s">
        <v>127</v>
      </c>
      <c r="K224" t="s">
        <v>102</v>
      </c>
      <c r="L224" s="90">
        <v>7.3999999999999996E-2</v>
      </c>
      <c r="M224" s="90">
        <v>7.8100000000000003E-2</v>
      </c>
      <c r="N224" s="91">
        <v>2578248.96</v>
      </c>
      <c r="O224" s="91">
        <v>100.93</v>
      </c>
      <c r="P224" s="91">
        <v>2602.2266753280001</v>
      </c>
      <c r="Q224" s="90">
        <f t="shared" si="3"/>
        <v>1.2803601912483172E-3</v>
      </c>
      <c r="R224" s="90">
        <f>P224/'סכום נכסי הקרן'!$C$42</f>
        <v>1.6318659682679806E-4</v>
      </c>
      <c r="W224" s="93"/>
    </row>
    <row r="225" spans="2:23">
      <c r="B225" t="s">
        <v>3848</v>
      </c>
      <c r="C225" t="s">
        <v>2727</v>
      </c>
      <c r="D225" s="92">
        <v>9284</v>
      </c>
      <c r="E225"/>
      <c r="F225" t="s">
        <v>579</v>
      </c>
      <c r="G225" s="87">
        <v>44859</v>
      </c>
      <c r="H225" t="s">
        <v>208</v>
      </c>
      <c r="I225" s="91">
        <v>4.5</v>
      </c>
      <c r="J225" t="s">
        <v>127</v>
      </c>
      <c r="K225" t="s">
        <v>102</v>
      </c>
      <c r="L225" s="90">
        <v>7.3999999999999996E-2</v>
      </c>
      <c r="M225" s="90">
        <v>7.1999999999999995E-2</v>
      </c>
      <c r="N225" s="91">
        <v>7847210.9699999997</v>
      </c>
      <c r="O225" s="91">
        <v>103.55</v>
      </c>
      <c r="P225" s="91">
        <v>8125.7869594350004</v>
      </c>
      <c r="Q225" s="90">
        <f t="shared" si="3"/>
        <v>3.9980891150129746E-3</v>
      </c>
      <c r="R225" s="90">
        <f>P225/'סכום נכסי הקרן'!$C$42</f>
        <v>5.0957110424772406E-4</v>
      </c>
      <c r="W225" s="93"/>
    </row>
    <row r="226" spans="2:23">
      <c r="B226" t="s">
        <v>3857</v>
      </c>
      <c r="C226" t="s">
        <v>2727</v>
      </c>
      <c r="D226" s="92">
        <v>429027</v>
      </c>
      <c r="E226"/>
      <c r="F226" t="s">
        <v>579</v>
      </c>
      <c r="G226" s="87">
        <v>42516</v>
      </c>
      <c r="H226" t="s">
        <v>208</v>
      </c>
      <c r="I226" s="91">
        <v>3.45</v>
      </c>
      <c r="J226" t="s">
        <v>361</v>
      </c>
      <c r="K226" t="s">
        <v>102</v>
      </c>
      <c r="L226" s="90">
        <v>2.3300000000000001E-2</v>
      </c>
      <c r="M226" s="90">
        <v>3.4700000000000002E-2</v>
      </c>
      <c r="N226" s="91">
        <v>5877354.8700000001</v>
      </c>
      <c r="O226" s="91">
        <v>109.71</v>
      </c>
      <c r="P226" s="91">
        <v>6448.0460278769997</v>
      </c>
      <c r="Q226" s="90">
        <f t="shared" si="3"/>
        <v>3.1725988837578629E-3</v>
      </c>
      <c r="R226" s="90">
        <f>P226/'סכום נכסי הקרן'!$C$42</f>
        <v>4.0435935018580605E-4</v>
      </c>
      <c r="W226" s="93"/>
    </row>
    <row r="227" spans="2:23">
      <c r="B227" t="s">
        <v>3841</v>
      </c>
      <c r="C227" t="s">
        <v>2722</v>
      </c>
      <c r="D227" s="92">
        <v>482153</v>
      </c>
      <c r="E227"/>
      <c r="F227" t="s">
        <v>951</v>
      </c>
      <c r="G227" s="87">
        <v>42978</v>
      </c>
      <c r="H227" t="s">
        <v>1052</v>
      </c>
      <c r="I227" s="91">
        <v>0.81</v>
      </c>
      <c r="J227" t="s">
        <v>127</v>
      </c>
      <c r="K227" t="s">
        <v>102</v>
      </c>
      <c r="L227" s="90">
        <v>2.76E-2</v>
      </c>
      <c r="M227" s="90">
        <v>6.3E-2</v>
      </c>
      <c r="N227" s="91">
        <v>481843.24</v>
      </c>
      <c r="O227" s="91">
        <v>97.49</v>
      </c>
      <c r="P227" s="91">
        <v>469.74897467599999</v>
      </c>
      <c r="Q227" s="90">
        <f t="shared" si="3"/>
        <v>2.3112816910120031E-4</v>
      </c>
      <c r="R227" s="90">
        <f>P227/'סכום נכסי הקרן'!$C$42</f>
        <v>2.9458131863394229E-5</v>
      </c>
      <c r="W227" s="93"/>
    </row>
    <row r="228" spans="2:23">
      <c r="B228" t="s">
        <v>3842</v>
      </c>
      <c r="C228" t="s">
        <v>2727</v>
      </c>
      <c r="D228" s="92">
        <v>9120</v>
      </c>
      <c r="E228"/>
      <c r="F228" t="s">
        <v>586</v>
      </c>
      <c r="G228" s="87">
        <v>44728</v>
      </c>
      <c r="H228" t="s">
        <v>149</v>
      </c>
      <c r="I228" s="91">
        <v>9.68</v>
      </c>
      <c r="J228" t="s">
        <v>703</v>
      </c>
      <c r="K228" t="s">
        <v>102</v>
      </c>
      <c r="L228" s="90">
        <v>2.63E-2</v>
      </c>
      <c r="M228" s="90">
        <v>3.2000000000000001E-2</v>
      </c>
      <c r="N228" s="91">
        <v>1553200.08</v>
      </c>
      <c r="O228" s="91">
        <v>100.03</v>
      </c>
      <c r="P228" s="91">
        <v>1553.666040024</v>
      </c>
      <c r="Q228" s="90">
        <f t="shared" si="3"/>
        <v>7.6444230128046298E-4</v>
      </c>
      <c r="R228" s="90">
        <f>P228/'סכום נכסי הקרן'!$C$42</f>
        <v>9.7430971744583719E-5</v>
      </c>
      <c r="W228" s="93"/>
    </row>
    <row r="229" spans="2:23">
      <c r="B229" t="s">
        <v>3842</v>
      </c>
      <c r="C229" t="s">
        <v>2727</v>
      </c>
      <c r="D229" s="92">
        <v>93941</v>
      </c>
      <c r="E229"/>
      <c r="F229" t="s">
        <v>586</v>
      </c>
      <c r="G229" s="87">
        <v>44923</v>
      </c>
      <c r="H229" t="s">
        <v>149</v>
      </c>
      <c r="I229" s="91">
        <v>9.41</v>
      </c>
      <c r="J229" t="s">
        <v>703</v>
      </c>
      <c r="K229" t="s">
        <v>102</v>
      </c>
      <c r="L229" s="90">
        <v>3.0800000000000001E-2</v>
      </c>
      <c r="M229" s="90">
        <v>3.6600000000000001E-2</v>
      </c>
      <c r="N229" s="91">
        <v>505479.54</v>
      </c>
      <c r="O229" s="91">
        <v>98.08</v>
      </c>
      <c r="P229" s="91">
        <v>495.77433283200003</v>
      </c>
      <c r="Q229" s="90">
        <f t="shared" si="3"/>
        <v>2.4393329206064506E-4</v>
      </c>
      <c r="R229" s="90">
        <f>P229/'סכום נכסי הקרן'!$C$42</f>
        <v>3.1090191694669641E-5</v>
      </c>
      <c r="W229" s="93"/>
    </row>
    <row r="230" spans="2:23">
      <c r="B230" t="s">
        <v>3859</v>
      </c>
      <c r="C230" t="s">
        <v>2722</v>
      </c>
      <c r="D230" s="92">
        <v>7355</v>
      </c>
      <c r="E230"/>
      <c r="F230" t="s">
        <v>951</v>
      </c>
      <c r="G230" s="87">
        <v>43842</v>
      </c>
      <c r="H230" t="s">
        <v>1052</v>
      </c>
      <c r="I230" s="91">
        <v>0.16</v>
      </c>
      <c r="J230" t="s">
        <v>127</v>
      </c>
      <c r="K230" t="s">
        <v>102</v>
      </c>
      <c r="L230" s="90">
        <v>2.0799999999999999E-2</v>
      </c>
      <c r="M230" s="90">
        <v>6.4699999999999994E-2</v>
      </c>
      <c r="N230" s="91">
        <v>285442.19</v>
      </c>
      <c r="O230" s="91">
        <v>99.76</v>
      </c>
      <c r="P230" s="91">
        <v>284.757128744</v>
      </c>
      <c r="Q230" s="90">
        <f t="shared" si="3"/>
        <v>1.4010758373769812E-4</v>
      </c>
      <c r="R230" s="90">
        <f>P230/'סכום נכסי הקרן'!$C$42</f>
        <v>1.7857224815377234E-5</v>
      </c>
      <c r="W230" s="93"/>
    </row>
    <row r="231" spans="2:23">
      <c r="B231" t="s">
        <v>3845</v>
      </c>
      <c r="C231" t="s">
        <v>2727</v>
      </c>
      <c r="D231" s="92">
        <v>539177</v>
      </c>
      <c r="E231"/>
      <c r="F231" t="s">
        <v>586</v>
      </c>
      <c r="G231" s="87">
        <v>45015</v>
      </c>
      <c r="H231" t="s">
        <v>149</v>
      </c>
      <c r="I231" s="91">
        <v>5.22</v>
      </c>
      <c r="J231" t="s">
        <v>361</v>
      </c>
      <c r="K231" t="s">
        <v>102</v>
      </c>
      <c r="L231" s="90">
        <v>4.5499999999999999E-2</v>
      </c>
      <c r="M231" s="90">
        <v>3.8699999999999998E-2</v>
      </c>
      <c r="N231" s="91">
        <v>11939994.09</v>
      </c>
      <c r="O231" s="91">
        <v>106.04</v>
      </c>
      <c r="P231" s="91">
        <v>12661.169733036</v>
      </c>
      <c r="Q231" s="90">
        <f t="shared" si="3"/>
        <v>6.2296101467694265E-3</v>
      </c>
      <c r="R231" s="90">
        <f>P231/'סכום נכסי הקרן'!$C$42</f>
        <v>7.9398663466555101E-4</v>
      </c>
      <c r="W231" s="93"/>
    </row>
    <row r="232" spans="2:23">
      <c r="B232" t="s">
        <v>3842</v>
      </c>
      <c r="C232" t="s">
        <v>2727</v>
      </c>
      <c r="D232" s="92">
        <v>8047</v>
      </c>
      <c r="E232"/>
      <c r="F232" t="s">
        <v>586</v>
      </c>
      <c r="G232" s="87">
        <v>44143</v>
      </c>
      <c r="H232" t="s">
        <v>149</v>
      </c>
      <c r="I232" s="91">
        <v>6.83</v>
      </c>
      <c r="J232" t="s">
        <v>703</v>
      </c>
      <c r="K232" t="s">
        <v>102</v>
      </c>
      <c r="L232" s="90">
        <v>2.52E-2</v>
      </c>
      <c r="M232" s="90">
        <v>3.2899999999999999E-2</v>
      </c>
      <c r="N232" s="91">
        <v>3537302.98</v>
      </c>
      <c r="O232" s="91">
        <v>105.98</v>
      </c>
      <c r="P232" s="91">
        <v>3748.833698204</v>
      </c>
      <c r="Q232" s="90">
        <f t="shared" si="3"/>
        <v>1.8445193404166482E-3</v>
      </c>
      <c r="R232" s="90">
        <f>P232/'סכום נכסי הקרן'!$C$42</f>
        <v>2.3509074712041401E-4</v>
      </c>
      <c r="W232" s="93"/>
    </row>
    <row r="233" spans="2:23">
      <c r="B233" t="s">
        <v>3842</v>
      </c>
      <c r="C233" t="s">
        <v>2727</v>
      </c>
      <c r="D233" s="92">
        <v>7265</v>
      </c>
      <c r="E233"/>
      <c r="F233" t="s">
        <v>586</v>
      </c>
      <c r="G233" s="87">
        <v>43779</v>
      </c>
      <c r="H233" t="s">
        <v>149</v>
      </c>
      <c r="I233" s="91">
        <v>7.13</v>
      </c>
      <c r="J233" t="s">
        <v>703</v>
      </c>
      <c r="K233" t="s">
        <v>102</v>
      </c>
      <c r="L233" s="90">
        <v>2.53E-2</v>
      </c>
      <c r="M233" s="90">
        <v>3.6299999999999999E-2</v>
      </c>
      <c r="N233" s="91">
        <v>1124794.77</v>
      </c>
      <c r="O233" s="91">
        <v>102.55</v>
      </c>
      <c r="P233" s="91">
        <v>1153.4770366350001</v>
      </c>
      <c r="Q233" s="90">
        <f t="shared" si="3"/>
        <v>5.6753936666196776E-4</v>
      </c>
      <c r="R233" s="90">
        <f>P233/'סכום נכסי הקרן'!$C$42</f>
        <v>7.2334971396217684E-5</v>
      </c>
      <c r="W233" s="93"/>
    </row>
    <row r="234" spans="2:23">
      <c r="B234" t="s">
        <v>3842</v>
      </c>
      <c r="C234" t="s">
        <v>2727</v>
      </c>
      <c r="D234" s="92">
        <v>7342</v>
      </c>
      <c r="E234"/>
      <c r="F234" t="s">
        <v>586</v>
      </c>
      <c r="G234" s="87">
        <v>43835</v>
      </c>
      <c r="H234" t="s">
        <v>149</v>
      </c>
      <c r="I234" s="91">
        <v>7.13</v>
      </c>
      <c r="J234" t="s">
        <v>703</v>
      </c>
      <c r="K234" t="s">
        <v>102</v>
      </c>
      <c r="L234" s="90">
        <v>2.52E-2</v>
      </c>
      <c r="M234" s="90">
        <v>3.6700000000000003E-2</v>
      </c>
      <c r="N234" s="91">
        <v>626352.35</v>
      </c>
      <c r="O234" s="91">
        <v>102.27</v>
      </c>
      <c r="P234" s="91">
        <v>640.57054834500002</v>
      </c>
      <c r="Q234" s="90">
        <f t="shared" si="3"/>
        <v>3.1517662837103372E-4</v>
      </c>
      <c r="R234" s="90">
        <f>P234/'סכום נכסי הקרן'!$C$42</f>
        <v>4.0170415899191635E-5</v>
      </c>
      <c r="W234" s="93"/>
    </row>
    <row r="235" spans="2:23">
      <c r="B235" t="s">
        <v>3842</v>
      </c>
      <c r="C235" t="s">
        <v>2727</v>
      </c>
      <c r="D235" s="92">
        <v>501113</v>
      </c>
      <c r="E235"/>
      <c r="F235" t="s">
        <v>586</v>
      </c>
      <c r="G235" s="87">
        <v>43138</v>
      </c>
      <c r="H235" t="s">
        <v>149</v>
      </c>
      <c r="I235" s="91">
        <v>7.11</v>
      </c>
      <c r="J235" t="s">
        <v>703</v>
      </c>
      <c r="K235" t="s">
        <v>102</v>
      </c>
      <c r="L235" s="90">
        <v>2.6200000000000001E-2</v>
      </c>
      <c r="M235" s="90">
        <v>3.6700000000000003E-2</v>
      </c>
      <c r="N235" s="91">
        <v>2319757.7799999998</v>
      </c>
      <c r="O235" s="91">
        <v>104.47</v>
      </c>
      <c r="P235" s="91">
        <v>2423.4509527659998</v>
      </c>
      <c r="Q235" s="90">
        <f t="shared" si="3"/>
        <v>1.1923980930574718E-3</v>
      </c>
      <c r="R235" s="90">
        <f>P235/'סכום נכסי הקרן'!$C$42</f>
        <v>1.5197550517335193E-4</v>
      </c>
      <c r="W235" s="93"/>
    </row>
    <row r="236" spans="2:23">
      <c r="B236" t="s">
        <v>3842</v>
      </c>
      <c r="C236" t="s">
        <v>2727</v>
      </c>
      <c r="D236" s="92">
        <v>514296</v>
      </c>
      <c r="E236"/>
      <c r="F236" t="s">
        <v>586</v>
      </c>
      <c r="G236" s="87">
        <v>43227</v>
      </c>
      <c r="H236" t="s">
        <v>149</v>
      </c>
      <c r="I236" s="91">
        <v>7.17</v>
      </c>
      <c r="J236" t="s">
        <v>703</v>
      </c>
      <c r="K236" t="s">
        <v>102</v>
      </c>
      <c r="L236" s="90">
        <v>2.7799999999999998E-2</v>
      </c>
      <c r="M236" s="90">
        <v>3.2500000000000001E-2</v>
      </c>
      <c r="N236" s="91">
        <v>369968.39</v>
      </c>
      <c r="O236" s="91">
        <v>108.81</v>
      </c>
      <c r="P236" s="91">
        <v>402.56260515899999</v>
      </c>
      <c r="Q236" s="90">
        <f t="shared" si="3"/>
        <v>1.98070805674848E-4</v>
      </c>
      <c r="R236" s="90">
        <f>P236/'סכום נכסי הקרן'!$C$42</f>
        <v>2.5244849792859386E-5</v>
      </c>
      <c r="W236" s="93"/>
    </row>
    <row r="237" spans="2:23">
      <c r="B237" t="s">
        <v>3842</v>
      </c>
      <c r="C237" t="s">
        <v>2727</v>
      </c>
      <c r="D237" s="92">
        <v>520294</v>
      </c>
      <c r="E237"/>
      <c r="F237" t="s">
        <v>586</v>
      </c>
      <c r="G237" s="87">
        <v>43279</v>
      </c>
      <c r="H237" t="s">
        <v>149</v>
      </c>
      <c r="I237" s="91">
        <v>7.18</v>
      </c>
      <c r="J237" t="s">
        <v>703</v>
      </c>
      <c r="K237" t="s">
        <v>102</v>
      </c>
      <c r="L237" s="90">
        <v>2.7799999999999998E-2</v>
      </c>
      <c r="M237" s="90">
        <v>3.1600000000000003E-2</v>
      </c>
      <c r="N237" s="91">
        <v>432689.42</v>
      </c>
      <c r="O237" s="91">
        <v>108.57</v>
      </c>
      <c r="P237" s="91">
        <v>469.77090329399999</v>
      </c>
      <c r="Q237" s="90">
        <f t="shared" si="3"/>
        <v>2.3113895852619641E-4</v>
      </c>
      <c r="R237" s="90">
        <f>P237/'סכום נכסי הקרן'!$C$42</f>
        <v>2.9459507015135798E-5</v>
      </c>
      <c r="W237" s="93"/>
    </row>
    <row r="238" spans="2:23">
      <c r="B238" t="s">
        <v>3842</v>
      </c>
      <c r="C238" t="s">
        <v>2727</v>
      </c>
      <c r="D238" s="92">
        <v>6471</v>
      </c>
      <c r="E238"/>
      <c r="F238" t="s">
        <v>586</v>
      </c>
      <c r="G238" s="87">
        <v>43321</v>
      </c>
      <c r="H238" t="s">
        <v>149</v>
      </c>
      <c r="I238" s="91">
        <v>7.18</v>
      </c>
      <c r="J238" t="s">
        <v>703</v>
      </c>
      <c r="K238" t="s">
        <v>102</v>
      </c>
      <c r="L238" s="90">
        <v>2.8500000000000001E-2</v>
      </c>
      <c r="M238" s="90">
        <v>3.1199999999999999E-2</v>
      </c>
      <c r="N238" s="91">
        <v>2423864.0099999998</v>
      </c>
      <c r="O238" s="91">
        <v>109.3</v>
      </c>
      <c r="P238" s="91">
        <v>2649.2833629299998</v>
      </c>
      <c r="Q238" s="90">
        <f t="shared" si="3"/>
        <v>1.3035132509370989E-3</v>
      </c>
      <c r="R238" s="90">
        <f>P238/'סכום נכסי הקרן'!$C$42</f>
        <v>1.6613753910270268E-4</v>
      </c>
      <c r="W238" s="93"/>
    </row>
    <row r="239" spans="2:23">
      <c r="B239" t="s">
        <v>3842</v>
      </c>
      <c r="C239" t="s">
        <v>2727</v>
      </c>
      <c r="D239" s="92">
        <v>529736</v>
      </c>
      <c r="E239"/>
      <c r="F239" t="s">
        <v>586</v>
      </c>
      <c r="G239" s="87">
        <v>43417</v>
      </c>
      <c r="H239" t="s">
        <v>149</v>
      </c>
      <c r="I239" s="91">
        <v>7.13</v>
      </c>
      <c r="J239" t="s">
        <v>703</v>
      </c>
      <c r="K239" t="s">
        <v>102</v>
      </c>
      <c r="L239" s="90">
        <v>3.0800000000000001E-2</v>
      </c>
      <c r="M239" s="90">
        <v>3.2199999999999999E-2</v>
      </c>
      <c r="N239" s="91">
        <v>2759679.14</v>
      </c>
      <c r="O239" s="91">
        <v>110.12</v>
      </c>
      <c r="P239" s="91">
        <v>3038.958668968</v>
      </c>
      <c r="Q239" s="90">
        <f t="shared" si="3"/>
        <v>1.4952431851868401E-3</v>
      </c>
      <c r="R239" s="90">
        <f>P239/'סכום נכסי הקרן'!$C$42</f>
        <v>1.9057422160337955E-4</v>
      </c>
      <c r="W239" s="93"/>
    </row>
    <row r="240" spans="2:23">
      <c r="B240" t="s">
        <v>3842</v>
      </c>
      <c r="C240" t="s">
        <v>2727</v>
      </c>
      <c r="D240" s="92">
        <v>6720</v>
      </c>
      <c r="E240"/>
      <c r="F240" t="s">
        <v>586</v>
      </c>
      <c r="G240" s="87">
        <v>43485</v>
      </c>
      <c r="H240" t="s">
        <v>149</v>
      </c>
      <c r="I240" s="91">
        <v>7.16</v>
      </c>
      <c r="J240" t="s">
        <v>703</v>
      </c>
      <c r="K240" t="s">
        <v>102</v>
      </c>
      <c r="L240" s="90">
        <v>3.0200000000000001E-2</v>
      </c>
      <c r="M240" s="90">
        <v>3.0599999999999999E-2</v>
      </c>
      <c r="N240" s="91">
        <v>3487402.26</v>
      </c>
      <c r="O240" s="91">
        <v>111.13</v>
      </c>
      <c r="P240" s="91">
        <v>3875.5501315380002</v>
      </c>
      <c r="Q240" s="90">
        <f t="shared" si="3"/>
        <v>1.9068669746008897E-3</v>
      </c>
      <c r="R240" s="90">
        <f>P240/'סכום נכסי הקרן'!$C$42</f>
        <v>2.4303718150057763E-4</v>
      </c>
      <c r="W240" s="93"/>
    </row>
    <row r="241" spans="2:23">
      <c r="B241" t="s">
        <v>3842</v>
      </c>
      <c r="C241" t="s">
        <v>2727</v>
      </c>
      <c r="D241" s="92">
        <v>6818</v>
      </c>
      <c r="E241"/>
      <c r="F241" t="s">
        <v>586</v>
      </c>
      <c r="G241" s="87">
        <v>43541</v>
      </c>
      <c r="H241" t="s">
        <v>149</v>
      </c>
      <c r="I241" s="91">
        <v>7.19</v>
      </c>
      <c r="J241" t="s">
        <v>703</v>
      </c>
      <c r="K241" t="s">
        <v>102</v>
      </c>
      <c r="L241" s="90">
        <v>2.7300000000000001E-2</v>
      </c>
      <c r="M241" s="90">
        <v>3.1600000000000003E-2</v>
      </c>
      <c r="N241" s="91">
        <v>299479.67999999999</v>
      </c>
      <c r="O241" s="91">
        <v>108.13</v>
      </c>
      <c r="P241" s="91">
        <v>323.82737798400001</v>
      </c>
      <c r="Q241" s="90">
        <f t="shared" si="3"/>
        <v>1.5933111728430604E-4</v>
      </c>
      <c r="R241" s="90">
        <f>P241/'סכום נכסי הקרן'!$C$42</f>
        <v>2.0307334589095068E-5</v>
      </c>
      <c r="W241" s="93"/>
    </row>
    <row r="242" spans="2:23">
      <c r="B242" t="s">
        <v>3842</v>
      </c>
      <c r="C242" t="s">
        <v>2727</v>
      </c>
      <c r="D242" s="92">
        <v>6925</v>
      </c>
      <c r="E242"/>
      <c r="F242" t="s">
        <v>586</v>
      </c>
      <c r="G242" s="87">
        <v>43613</v>
      </c>
      <c r="H242" t="s">
        <v>149</v>
      </c>
      <c r="I242" s="91">
        <v>7.2</v>
      </c>
      <c r="J242" t="s">
        <v>703</v>
      </c>
      <c r="K242" t="s">
        <v>102</v>
      </c>
      <c r="L242" s="90">
        <v>2.52E-2</v>
      </c>
      <c r="M242" s="90">
        <v>3.27E-2</v>
      </c>
      <c r="N242" s="91">
        <v>920446.06</v>
      </c>
      <c r="O242" s="91">
        <v>104.93</v>
      </c>
      <c r="P242" s="91">
        <v>965.824050758</v>
      </c>
      <c r="Q242" s="90">
        <f t="shared" si="3"/>
        <v>4.7520943431450633E-4</v>
      </c>
      <c r="R242" s="90">
        <f>P242/'סכום נכסי הקרן'!$C$42</f>
        <v>6.0567183278453115E-5</v>
      </c>
      <c r="W242" s="93"/>
    </row>
    <row r="243" spans="2:23">
      <c r="B243" t="s">
        <v>3842</v>
      </c>
      <c r="C243" t="s">
        <v>2727</v>
      </c>
      <c r="D243" s="92">
        <v>70481</v>
      </c>
      <c r="E243"/>
      <c r="F243" t="s">
        <v>586</v>
      </c>
      <c r="G243" s="87">
        <v>43657</v>
      </c>
      <c r="H243" t="s">
        <v>149</v>
      </c>
      <c r="I243" s="91">
        <v>7.12</v>
      </c>
      <c r="J243" t="s">
        <v>703</v>
      </c>
      <c r="K243" t="s">
        <v>102</v>
      </c>
      <c r="L243" s="90">
        <v>2.52E-2</v>
      </c>
      <c r="M243" s="90">
        <v>3.6700000000000003E-2</v>
      </c>
      <c r="N243" s="91">
        <v>908116.5</v>
      </c>
      <c r="O243" s="91">
        <v>101.34</v>
      </c>
      <c r="P243" s="91">
        <v>920.28526109999996</v>
      </c>
      <c r="Q243" s="90">
        <f t="shared" si="3"/>
        <v>4.5280321813490136E-4</v>
      </c>
      <c r="R243" s="90">
        <f>P243/'סכום נכסי הקרן'!$C$42</f>
        <v>5.7711428943768292E-5</v>
      </c>
      <c r="W243" s="93"/>
    </row>
    <row r="244" spans="2:23">
      <c r="B244" t="s">
        <v>3861</v>
      </c>
      <c r="C244" t="s">
        <v>2722</v>
      </c>
      <c r="D244" s="92">
        <v>75611</v>
      </c>
      <c r="E244"/>
      <c r="F244" t="s">
        <v>648</v>
      </c>
      <c r="G244" s="87">
        <v>43920</v>
      </c>
      <c r="H244" t="s">
        <v>149</v>
      </c>
      <c r="I244" s="91">
        <v>4.18</v>
      </c>
      <c r="J244" t="s">
        <v>132</v>
      </c>
      <c r="K244" t="s">
        <v>102</v>
      </c>
      <c r="L244" s="90">
        <v>4.8899999999999999E-2</v>
      </c>
      <c r="M244" s="90">
        <v>5.8700000000000002E-2</v>
      </c>
      <c r="N244" s="91">
        <v>2653728.2599999998</v>
      </c>
      <c r="O244" s="91">
        <v>97.45</v>
      </c>
      <c r="P244" s="91">
        <v>2586.05818937</v>
      </c>
      <c r="Q244" s="90">
        <f t="shared" si="3"/>
        <v>1.2724048943598279E-3</v>
      </c>
      <c r="R244" s="90">
        <f>P244/'סכום נכסי הקרן'!$C$42</f>
        <v>1.6217266509504556E-4</v>
      </c>
      <c r="W244" s="93"/>
    </row>
    <row r="245" spans="2:23">
      <c r="B245" t="s">
        <v>3861</v>
      </c>
      <c r="C245" t="s">
        <v>2722</v>
      </c>
      <c r="D245" s="92">
        <v>8991</v>
      </c>
      <c r="E245"/>
      <c r="F245" t="s">
        <v>648</v>
      </c>
      <c r="G245" s="87">
        <v>44636</v>
      </c>
      <c r="H245" t="s">
        <v>149</v>
      </c>
      <c r="I245" s="91">
        <v>4.49</v>
      </c>
      <c r="J245" t="s">
        <v>132</v>
      </c>
      <c r="K245" t="s">
        <v>102</v>
      </c>
      <c r="L245" s="90">
        <v>4.2799999999999998E-2</v>
      </c>
      <c r="M245" s="90">
        <v>7.5800000000000006E-2</v>
      </c>
      <c r="N245" s="91">
        <v>2416827.64</v>
      </c>
      <c r="O245" s="91">
        <v>87.77</v>
      </c>
      <c r="P245" s="91">
        <v>2121.2496196279999</v>
      </c>
      <c r="Q245" s="90">
        <f t="shared" si="3"/>
        <v>1.0437075272583586E-3</v>
      </c>
      <c r="R245" s="90">
        <f>P245/'סכום נכסי הקרן'!$C$42</f>
        <v>1.3302434785148037E-4</v>
      </c>
      <c r="W245" s="93"/>
    </row>
    <row r="246" spans="2:23">
      <c r="B246" t="s">
        <v>3861</v>
      </c>
      <c r="C246" t="s">
        <v>2722</v>
      </c>
      <c r="D246" s="92">
        <v>9112</v>
      </c>
      <c r="E246"/>
      <c r="F246" t="s">
        <v>648</v>
      </c>
      <c r="G246" s="87">
        <v>44722</v>
      </c>
      <c r="H246" t="s">
        <v>149</v>
      </c>
      <c r="I246" s="91">
        <v>4.4400000000000004</v>
      </c>
      <c r="J246" t="s">
        <v>132</v>
      </c>
      <c r="K246" t="s">
        <v>102</v>
      </c>
      <c r="L246" s="90">
        <v>5.28E-2</v>
      </c>
      <c r="M246" s="90">
        <v>7.0999999999999994E-2</v>
      </c>
      <c r="N246" s="91">
        <v>3869712.38</v>
      </c>
      <c r="O246" s="91">
        <v>93.99</v>
      </c>
      <c r="P246" s="91">
        <v>3637.1426659620001</v>
      </c>
      <c r="Q246" s="90">
        <f t="shared" si="3"/>
        <v>1.7895645769604386E-3</v>
      </c>
      <c r="R246" s="90">
        <f>P246/'סכום נכסי הקרן'!$C$42</f>
        <v>2.2808656119746907E-4</v>
      </c>
      <c r="W246" s="93"/>
    </row>
    <row r="247" spans="2:23">
      <c r="B247" t="s">
        <v>3861</v>
      </c>
      <c r="C247" t="s">
        <v>2722</v>
      </c>
      <c r="D247" s="92">
        <v>9247</v>
      </c>
      <c r="E247"/>
      <c r="F247" t="s">
        <v>648</v>
      </c>
      <c r="G247" s="87">
        <v>44816</v>
      </c>
      <c r="H247" t="s">
        <v>149</v>
      </c>
      <c r="I247" s="91">
        <v>4.37</v>
      </c>
      <c r="J247" t="s">
        <v>132</v>
      </c>
      <c r="K247" t="s">
        <v>102</v>
      </c>
      <c r="L247" s="90">
        <v>5.6000000000000001E-2</v>
      </c>
      <c r="M247" s="90">
        <v>8.2199999999999995E-2</v>
      </c>
      <c r="N247" s="91">
        <v>4785301.58</v>
      </c>
      <c r="O247" s="91">
        <v>91.23</v>
      </c>
      <c r="P247" s="91">
        <v>4365.630631434</v>
      </c>
      <c r="Q247" s="90">
        <f t="shared" si="3"/>
        <v>2.1479987593616551E-3</v>
      </c>
      <c r="R247" s="90">
        <f>P247/'סכום נכסי הקרן'!$C$42</f>
        <v>2.7377031082687802E-4</v>
      </c>
      <c r="W247" s="93"/>
    </row>
    <row r="248" spans="2:23">
      <c r="B248" t="s">
        <v>3861</v>
      </c>
      <c r="C248" t="s">
        <v>2722</v>
      </c>
      <c r="D248" s="92">
        <v>9486</v>
      </c>
      <c r="E248"/>
      <c r="F248" t="s">
        <v>648</v>
      </c>
      <c r="G248" s="87">
        <v>44976</v>
      </c>
      <c r="H248" t="s">
        <v>149</v>
      </c>
      <c r="I248" s="91">
        <v>4.3899999999999997</v>
      </c>
      <c r="J248" t="s">
        <v>132</v>
      </c>
      <c r="K248" t="s">
        <v>102</v>
      </c>
      <c r="L248" s="90">
        <v>6.2E-2</v>
      </c>
      <c r="M248" s="90">
        <v>6.7599999999999993E-2</v>
      </c>
      <c r="N248" s="91">
        <v>4680996.25</v>
      </c>
      <c r="O248" s="91">
        <v>99.54</v>
      </c>
      <c r="P248" s="91">
        <v>4659.4636672500001</v>
      </c>
      <c r="Q248" s="90">
        <f t="shared" si="3"/>
        <v>2.2925719149208368E-3</v>
      </c>
      <c r="R248" s="90">
        <f>P248/'סכום נכסי הקרן'!$C$42</f>
        <v>2.9219668913001178E-4</v>
      </c>
      <c r="W248" s="93"/>
    </row>
    <row r="249" spans="2:23">
      <c r="B249" t="s">
        <v>3861</v>
      </c>
      <c r="C249" t="s">
        <v>2722</v>
      </c>
      <c r="D249" s="92">
        <v>9567</v>
      </c>
      <c r="E249"/>
      <c r="F249" t="s">
        <v>648</v>
      </c>
      <c r="G249" s="87">
        <v>45056</v>
      </c>
      <c r="H249" t="s">
        <v>149</v>
      </c>
      <c r="I249" s="91">
        <v>4.38</v>
      </c>
      <c r="J249" t="s">
        <v>132</v>
      </c>
      <c r="K249" t="s">
        <v>102</v>
      </c>
      <c r="L249" s="90">
        <v>6.3399999999999998E-2</v>
      </c>
      <c r="M249" s="90">
        <v>6.7799999999999999E-2</v>
      </c>
      <c r="N249" s="91">
        <v>5081386.71</v>
      </c>
      <c r="O249" s="91">
        <v>100.08</v>
      </c>
      <c r="P249" s="91">
        <v>5085.4518193679996</v>
      </c>
      <c r="Q249" s="90">
        <f t="shared" si="3"/>
        <v>2.5021686718392448E-3</v>
      </c>
      <c r="R249" s="90">
        <f>P249/'סכום נכסי הקרן'!$C$42</f>
        <v>3.189105636328587E-4</v>
      </c>
      <c r="W249" s="93"/>
    </row>
    <row r="250" spans="2:23">
      <c r="B250" t="s">
        <v>3861</v>
      </c>
      <c r="C250" t="s">
        <v>2722</v>
      </c>
      <c r="D250" s="92">
        <v>7894</v>
      </c>
      <c r="E250"/>
      <c r="F250" t="s">
        <v>648</v>
      </c>
      <c r="G250" s="87">
        <v>44068</v>
      </c>
      <c r="H250" t="s">
        <v>149</v>
      </c>
      <c r="I250" s="91">
        <v>4.13</v>
      </c>
      <c r="J250" t="s">
        <v>132</v>
      </c>
      <c r="K250" t="s">
        <v>102</v>
      </c>
      <c r="L250" s="90">
        <v>4.5100000000000001E-2</v>
      </c>
      <c r="M250" s="90">
        <v>6.8900000000000003E-2</v>
      </c>
      <c r="N250" s="91">
        <v>3288826.37</v>
      </c>
      <c r="O250" s="91">
        <v>92.06</v>
      </c>
      <c r="P250" s="91">
        <v>3027.6935562220001</v>
      </c>
      <c r="Q250" s="90">
        <f t="shared" si="3"/>
        <v>1.489700469770596E-3</v>
      </c>
      <c r="R250" s="90">
        <f>P250/'סכום נכסי הקרן'!$C$42</f>
        <v>1.8986778221847923E-4</v>
      </c>
      <c r="W250" s="93"/>
    </row>
    <row r="251" spans="2:23">
      <c r="B251" t="s">
        <v>3861</v>
      </c>
      <c r="C251" t="s">
        <v>2722</v>
      </c>
      <c r="D251" s="92">
        <v>80760</v>
      </c>
      <c r="E251"/>
      <c r="F251" t="s">
        <v>648</v>
      </c>
      <c r="G251" s="87">
        <v>44160</v>
      </c>
      <c r="H251" t="s">
        <v>149</v>
      </c>
      <c r="I251" s="91">
        <v>3.99</v>
      </c>
      <c r="J251" t="s">
        <v>132</v>
      </c>
      <c r="K251" t="s">
        <v>102</v>
      </c>
      <c r="L251" s="90">
        <v>4.5499999999999999E-2</v>
      </c>
      <c r="M251" s="90">
        <v>9.2899999999999996E-2</v>
      </c>
      <c r="N251" s="91">
        <v>3020637.86</v>
      </c>
      <c r="O251" s="91">
        <v>84.27</v>
      </c>
      <c r="P251" s="91">
        <v>2545.4915246219998</v>
      </c>
      <c r="Q251" s="90">
        <f t="shared" si="3"/>
        <v>1.2524450871964075E-3</v>
      </c>
      <c r="R251" s="90">
        <f>P251/'סכום נכסי הקרן'!$C$42</f>
        <v>1.596287145516113E-4</v>
      </c>
      <c r="W251" s="93"/>
    </row>
    <row r="252" spans="2:23">
      <c r="B252" t="s">
        <v>3861</v>
      </c>
      <c r="C252" t="s">
        <v>2722</v>
      </c>
      <c r="D252" s="92">
        <v>9311</v>
      </c>
      <c r="E252"/>
      <c r="F252" t="s">
        <v>648</v>
      </c>
      <c r="G252" s="87">
        <v>44880</v>
      </c>
      <c r="H252" t="s">
        <v>149</v>
      </c>
      <c r="I252" s="91">
        <v>3.81</v>
      </c>
      <c r="J252" t="s">
        <v>132</v>
      </c>
      <c r="K252" t="s">
        <v>102</v>
      </c>
      <c r="L252" s="90">
        <v>7.2700000000000001E-2</v>
      </c>
      <c r="M252" s="90">
        <v>9.9000000000000005E-2</v>
      </c>
      <c r="N252" s="91">
        <v>2678589.54</v>
      </c>
      <c r="O252" s="91">
        <v>93.02</v>
      </c>
      <c r="P252" s="91">
        <v>2491.6239901079998</v>
      </c>
      <c r="Q252" s="90">
        <f t="shared" si="3"/>
        <v>1.2259409215730468E-3</v>
      </c>
      <c r="R252" s="90">
        <f>P252/'סכום נכסי הקרן'!$C$42</f>
        <v>1.5625066154795365E-4</v>
      </c>
      <c r="W252" s="93"/>
    </row>
    <row r="253" spans="2:23">
      <c r="B253" t="s">
        <v>3860</v>
      </c>
      <c r="C253" t="s">
        <v>2722</v>
      </c>
      <c r="D253" s="92">
        <v>8811</v>
      </c>
      <c r="E253"/>
      <c r="F253" t="s">
        <v>954</v>
      </c>
      <c r="G253" s="87">
        <v>44550</v>
      </c>
      <c r="H253" t="s">
        <v>1052</v>
      </c>
      <c r="I253" s="91">
        <v>4.88</v>
      </c>
      <c r="J253" t="s">
        <v>350</v>
      </c>
      <c r="K253" t="s">
        <v>102</v>
      </c>
      <c r="L253" s="90">
        <v>7.85E-2</v>
      </c>
      <c r="M253" s="90">
        <v>7.8899999999999998E-2</v>
      </c>
      <c r="N253" s="91">
        <v>4060703.48</v>
      </c>
      <c r="O253" s="91">
        <v>102.61</v>
      </c>
      <c r="P253" s="91">
        <v>4166.6878408279999</v>
      </c>
      <c r="Q253" s="90">
        <f t="shared" si="3"/>
        <v>2.0501139625287018E-3</v>
      </c>
      <c r="R253" s="90">
        <f>P253/'סכום נכסי הקרן'!$C$42</f>
        <v>2.6129453488083084E-4</v>
      </c>
      <c r="W253" s="93"/>
    </row>
    <row r="254" spans="2:23">
      <c r="B254" t="s">
        <v>3863</v>
      </c>
      <c r="C254" t="s">
        <v>2727</v>
      </c>
      <c r="D254" s="92">
        <v>455954</v>
      </c>
      <c r="E254"/>
      <c r="F254" t="s">
        <v>954</v>
      </c>
      <c r="G254" s="87">
        <v>42732</v>
      </c>
      <c r="H254" t="s">
        <v>1052</v>
      </c>
      <c r="I254" s="91">
        <v>2.0099999999999998</v>
      </c>
      <c r="J254" t="s">
        <v>127</v>
      </c>
      <c r="K254" t="s">
        <v>102</v>
      </c>
      <c r="L254" s="90">
        <v>2.1600000000000001E-2</v>
      </c>
      <c r="M254" s="90">
        <v>3.0300000000000001E-2</v>
      </c>
      <c r="N254" s="91">
        <v>3702894.33</v>
      </c>
      <c r="O254" s="91">
        <v>110.78</v>
      </c>
      <c r="P254" s="91">
        <v>4102.0663387739996</v>
      </c>
      <c r="Q254" s="90">
        <f t="shared" si="3"/>
        <v>2.0183185776327323E-3</v>
      </c>
      <c r="R254" s="90">
        <f>P254/'סכום נכסי הקרן'!$C$42</f>
        <v>2.5724209659710637E-4</v>
      </c>
      <c r="W254" s="93"/>
    </row>
    <row r="255" spans="2:23">
      <c r="B255" t="s">
        <v>3862</v>
      </c>
      <c r="C255" t="s">
        <v>2727</v>
      </c>
      <c r="D255" s="92">
        <v>9700</v>
      </c>
      <c r="E255"/>
      <c r="F255" t="s">
        <v>648</v>
      </c>
      <c r="G255" s="87">
        <v>45195</v>
      </c>
      <c r="H255" t="s">
        <v>149</v>
      </c>
      <c r="I255" s="91">
        <v>1.96</v>
      </c>
      <c r="J255" t="s">
        <v>127</v>
      </c>
      <c r="K255" t="s">
        <v>102</v>
      </c>
      <c r="L255" s="90">
        <v>6.7500000000000004E-2</v>
      </c>
      <c r="M255" s="90">
        <v>7.1599999999999997E-2</v>
      </c>
      <c r="N255" s="91">
        <v>366235.73</v>
      </c>
      <c r="O255" s="91">
        <v>99.58</v>
      </c>
      <c r="P255" s="91">
        <v>364.69753993400002</v>
      </c>
      <c r="Q255" s="90">
        <f t="shared" si="3"/>
        <v>1.7944025261320892E-4</v>
      </c>
      <c r="R255" s="90">
        <f>P255/'סכום נכסי הקרן'!$C$42</f>
        <v>2.287031755426659E-5</v>
      </c>
      <c r="W255" s="93"/>
    </row>
    <row r="256" spans="2:23">
      <c r="B256" t="s">
        <v>3862</v>
      </c>
      <c r="C256" t="s">
        <v>2727</v>
      </c>
      <c r="D256" s="92">
        <v>9738</v>
      </c>
      <c r="E256"/>
      <c r="F256" t="s">
        <v>648</v>
      </c>
      <c r="G256" s="87">
        <v>45195</v>
      </c>
      <c r="H256" t="s">
        <v>149</v>
      </c>
      <c r="I256" s="91">
        <v>1.96</v>
      </c>
      <c r="J256" t="s">
        <v>127</v>
      </c>
      <c r="K256" t="s">
        <v>102</v>
      </c>
      <c r="L256" s="90">
        <v>6.7500000000000004E-2</v>
      </c>
      <c r="M256" s="90">
        <v>7.1599999999999997E-2</v>
      </c>
      <c r="N256" s="91">
        <v>140096.94</v>
      </c>
      <c r="O256" s="91">
        <v>99.85</v>
      </c>
      <c r="P256" s="91">
        <v>139.88679458999999</v>
      </c>
      <c r="Q256" s="90">
        <f t="shared" si="3"/>
        <v>6.8827779214042123E-5</v>
      </c>
      <c r="R256" s="90">
        <f>P256/'סכום נכסי הקרן'!$C$42</f>
        <v>8.7723526034772169E-6</v>
      </c>
      <c r="W256" s="93"/>
    </row>
    <row r="257" spans="2:23">
      <c r="B257" t="s">
        <v>3862</v>
      </c>
      <c r="C257" t="s">
        <v>2727</v>
      </c>
      <c r="D257" s="92">
        <v>9739</v>
      </c>
      <c r="E257"/>
      <c r="F257" t="s">
        <v>648</v>
      </c>
      <c r="G257" s="87">
        <v>45169</v>
      </c>
      <c r="H257" t="s">
        <v>149</v>
      </c>
      <c r="I257" s="91">
        <v>2.08</v>
      </c>
      <c r="J257" t="s">
        <v>127</v>
      </c>
      <c r="K257" t="s">
        <v>102</v>
      </c>
      <c r="L257" s="90">
        <v>6.9500000000000006E-2</v>
      </c>
      <c r="M257" s="90">
        <v>7.2499999999999995E-2</v>
      </c>
      <c r="N257" s="91">
        <v>908366.86</v>
      </c>
      <c r="O257" s="91">
        <v>99.79</v>
      </c>
      <c r="P257" s="91">
        <v>906.45928959399998</v>
      </c>
      <c r="Q257" s="90">
        <f t="shared" si="3"/>
        <v>4.4600049656976924E-4</v>
      </c>
      <c r="R257" s="90">
        <f>P257/'סכום נכסי הקרן'!$C$42</f>
        <v>5.6844397159304698E-5</v>
      </c>
      <c r="W257" s="93"/>
    </row>
    <row r="258" spans="2:23">
      <c r="B258" t="s">
        <v>3862</v>
      </c>
      <c r="C258" t="s">
        <v>2727</v>
      </c>
      <c r="D258" s="92">
        <v>9791</v>
      </c>
      <c r="E258"/>
      <c r="F258" t="s">
        <v>648</v>
      </c>
      <c r="G258" s="87">
        <v>45195</v>
      </c>
      <c r="H258" t="s">
        <v>149</v>
      </c>
      <c r="I258" s="91">
        <v>2.08</v>
      </c>
      <c r="J258" t="s">
        <v>127</v>
      </c>
      <c r="K258" t="s">
        <v>102</v>
      </c>
      <c r="L258" s="90">
        <v>6.9500000000000006E-2</v>
      </c>
      <c r="M258" s="90">
        <v>7.2400000000000006E-2</v>
      </c>
      <c r="N258" s="91">
        <v>478924.72</v>
      </c>
      <c r="O258" s="91">
        <v>99.8</v>
      </c>
      <c r="P258" s="91">
        <v>477.96687056000002</v>
      </c>
      <c r="Q258" s="90">
        <f t="shared" si="3"/>
        <v>2.3517157809606462E-4</v>
      </c>
      <c r="R258" s="90">
        <f>P258/'סכום נכסי הקרן'!$C$42</f>
        <v>2.9973479152353166E-5</v>
      </c>
      <c r="W258" s="93"/>
    </row>
    <row r="259" spans="2:23">
      <c r="B259" t="s">
        <v>3862</v>
      </c>
      <c r="C259" t="s">
        <v>2727</v>
      </c>
      <c r="D259" s="92">
        <v>9790</v>
      </c>
      <c r="E259"/>
      <c r="F259" t="s">
        <v>648</v>
      </c>
      <c r="G259" s="87">
        <v>45195</v>
      </c>
      <c r="H259" t="s">
        <v>149</v>
      </c>
      <c r="I259" s="91">
        <v>1.96</v>
      </c>
      <c r="J259" t="s">
        <v>127</v>
      </c>
      <c r="K259" t="s">
        <v>102</v>
      </c>
      <c r="L259" s="90">
        <v>6.7500000000000004E-2</v>
      </c>
      <c r="M259" s="90">
        <v>7.1599999999999997E-2</v>
      </c>
      <c r="N259" s="91">
        <v>269408.61</v>
      </c>
      <c r="O259" s="91">
        <v>99.58</v>
      </c>
      <c r="P259" s="91">
        <v>268.27709383799998</v>
      </c>
      <c r="Q259" s="90">
        <f t="shared" si="3"/>
        <v>1.3199899702460345E-4</v>
      </c>
      <c r="R259" s="90">
        <f>P259/'סכום נכסי הקרן'!$C$42</f>
        <v>1.6823755733919137E-5</v>
      </c>
      <c r="W259" s="93"/>
    </row>
    <row r="260" spans="2:23">
      <c r="B260" t="s">
        <v>3862</v>
      </c>
      <c r="C260" t="s">
        <v>2727</v>
      </c>
      <c r="D260" s="92">
        <v>9199</v>
      </c>
      <c r="E260"/>
      <c r="F260" t="s">
        <v>648</v>
      </c>
      <c r="G260" s="87">
        <v>45195</v>
      </c>
      <c r="H260" t="s">
        <v>149</v>
      </c>
      <c r="I260" s="91">
        <v>1.96</v>
      </c>
      <c r="J260" t="s">
        <v>127</v>
      </c>
      <c r="K260" t="s">
        <v>102</v>
      </c>
      <c r="L260" s="90">
        <v>8.3500000000000005E-2</v>
      </c>
      <c r="M260" s="90">
        <v>7.1599999999999997E-2</v>
      </c>
      <c r="N260" s="91">
        <v>1372397.33</v>
      </c>
      <c r="O260" s="91">
        <v>99.58</v>
      </c>
      <c r="P260" s="91">
        <v>1366.633261214</v>
      </c>
      <c r="Q260" s="90">
        <f t="shared" si="3"/>
        <v>6.7241752622250537E-4</v>
      </c>
      <c r="R260" s="90">
        <f>P260/'סכום נכסי הקרן'!$C$42</f>
        <v>8.5702077041275012E-5</v>
      </c>
      <c r="W260" s="93"/>
    </row>
    <row r="261" spans="2:23">
      <c r="B261" t="s">
        <v>3862</v>
      </c>
      <c r="C261" t="s">
        <v>2727</v>
      </c>
      <c r="D261" s="92">
        <v>8814</v>
      </c>
      <c r="E261"/>
      <c r="F261" t="s">
        <v>648</v>
      </c>
      <c r="G261" s="87">
        <v>45195</v>
      </c>
      <c r="H261" t="s">
        <v>149</v>
      </c>
      <c r="I261" s="91">
        <v>1.96</v>
      </c>
      <c r="J261" t="s">
        <v>127</v>
      </c>
      <c r="K261" t="s">
        <v>102</v>
      </c>
      <c r="L261" s="90">
        <v>7.5300000000000006E-2</v>
      </c>
      <c r="M261" s="90">
        <v>7.1599999999999997E-2</v>
      </c>
      <c r="N261" s="91">
        <v>651828.03</v>
      </c>
      <c r="O261" s="91">
        <v>99.58</v>
      </c>
      <c r="P261" s="91">
        <v>649.090352274</v>
      </c>
      <c r="Q261" s="90">
        <f t="shared" si="3"/>
        <v>3.1936858362664478E-4</v>
      </c>
      <c r="R261" s="90">
        <f>P261/'סכום נכסי הקרן'!$C$42</f>
        <v>4.0704695953264882E-5</v>
      </c>
      <c r="W261" s="93"/>
    </row>
    <row r="262" spans="2:23">
      <c r="B262" t="s">
        <v>3862</v>
      </c>
      <c r="C262" t="s">
        <v>2727</v>
      </c>
      <c r="D262" s="92">
        <v>8776</v>
      </c>
      <c r="E262"/>
      <c r="F262" t="s">
        <v>648</v>
      </c>
      <c r="G262" s="87">
        <v>45195</v>
      </c>
      <c r="H262" t="s">
        <v>149</v>
      </c>
      <c r="I262" s="91">
        <v>1.96</v>
      </c>
      <c r="J262" t="s">
        <v>127</v>
      </c>
      <c r="K262" t="s">
        <v>102</v>
      </c>
      <c r="L262" s="90">
        <v>7.1499999999999994E-2</v>
      </c>
      <c r="M262" s="90">
        <v>7.1599999999999997E-2</v>
      </c>
      <c r="N262" s="91">
        <v>2397524.7599999998</v>
      </c>
      <c r="O262" s="91">
        <v>99.58</v>
      </c>
      <c r="P262" s="91">
        <v>2387.4551560079999</v>
      </c>
      <c r="Q262" s="90">
        <f t="shared" si="3"/>
        <v>1.1746872665341064E-3</v>
      </c>
      <c r="R262" s="90">
        <f>P262/'סכום נכסי הקרן'!$C$42</f>
        <v>1.4971819545137442E-4</v>
      </c>
      <c r="W262" s="93"/>
    </row>
    <row r="263" spans="2:23">
      <c r="B263" t="s">
        <v>3862</v>
      </c>
      <c r="C263" t="s">
        <v>2727</v>
      </c>
      <c r="D263" s="92">
        <v>90031</v>
      </c>
      <c r="E263"/>
      <c r="F263" t="s">
        <v>648</v>
      </c>
      <c r="G263" s="87">
        <v>45195</v>
      </c>
      <c r="H263" t="s">
        <v>149</v>
      </c>
      <c r="I263" s="91">
        <v>1.96</v>
      </c>
      <c r="J263" t="s">
        <v>127</v>
      </c>
      <c r="K263" t="s">
        <v>102</v>
      </c>
      <c r="L263" s="90">
        <v>7.7499999999999999E-2</v>
      </c>
      <c r="M263" s="90">
        <v>7.1599999999999997E-2</v>
      </c>
      <c r="N263" s="91">
        <v>936671.87</v>
      </c>
      <c r="O263" s="91">
        <v>99.58</v>
      </c>
      <c r="P263" s="91">
        <v>932.73784814600003</v>
      </c>
      <c r="Q263" s="90">
        <f t="shared" si="3"/>
        <v>4.5893020041623675E-4</v>
      </c>
      <c r="R263" s="90">
        <f>P263/'סכום נכסי הקרן'!$C$42</f>
        <v>5.8492335281018906E-5</v>
      </c>
      <c r="W263" s="93"/>
    </row>
    <row r="264" spans="2:23">
      <c r="B264" t="s">
        <v>3862</v>
      </c>
      <c r="C264" t="s">
        <v>2727</v>
      </c>
      <c r="D264" s="92">
        <v>9096</v>
      </c>
      <c r="E264"/>
      <c r="F264" t="s">
        <v>648</v>
      </c>
      <c r="G264" s="87">
        <v>45195</v>
      </c>
      <c r="H264" t="s">
        <v>149</v>
      </c>
      <c r="I264" s="91">
        <v>1.96</v>
      </c>
      <c r="J264" t="s">
        <v>127</v>
      </c>
      <c r="K264" t="s">
        <v>102</v>
      </c>
      <c r="L264" s="90">
        <v>8.3500000000000005E-2</v>
      </c>
      <c r="M264" s="90">
        <v>7.1599999999999997E-2</v>
      </c>
      <c r="N264" s="91">
        <v>948271.55</v>
      </c>
      <c r="O264" s="91">
        <v>99.58</v>
      </c>
      <c r="P264" s="91">
        <v>944.28880948999995</v>
      </c>
      <c r="Q264" s="90">
        <f t="shared" si="3"/>
        <v>4.646135604462163E-4</v>
      </c>
      <c r="R264" s="90">
        <f>P264/'סכום נכסי הקרן'!$C$42</f>
        <v>5.9216700337175151E-5</v>
      </c>
      <c r="W264" s="93"/>
    </row>
    <row r="265" spans="2:23">
      <c r="B265" t="s">
        <v>3862</v>
      </c>
      <c r="C265" t="s">
        <v>2727</v>
      </c>
      <c r="D265" s="92">
        <v>9127</v>
      </c>
      <c r="E265"/>
      <c r="F265" t="s">
        <v>648</v>
      </c>
      <c r="G265" s="87">
        <v>45195</v>
      </c>
      <c r="H265" t="s">
        <v>149</v>
      </c>
      <c r="I265" s="91">
        <v>1.96</v>
      </c>
      <c r="J265" t="s">
        <v>127</v>
      </c>
      <c r="K265" t="s">
        <v>102</v>
      </c>
      <c r="L265" s="90">
        <v>8.3500000000000005E-2</v>
      </c>
      <c r="M265" s="90">
        <v>7.1599999999999997E-2</v>
      </c>
      <c r="N265" s="91">
        <v>556237.15</v>
      </c>
      <c r="O265" s="91">
        <v>99.58</v>
      </c>
      <c r="P265" s="91">
        <v>553.90095397000005</v>
      </c>
      <c r="Q265" s="90">
        <f t="shared" si="3"/>
        <v>2.7253303414402353E-4</v>
      </c>
      <c r="R265" s="90">
        <f>P265/'סכום נכסי הקרן'!$C$42</f>
        <v>3.4735333595059717E-5</v>
      </c>
      <c r="W265" s="93"/>
    </row>
    <row r="266" spans="2:23">
      <c r="B266" t="s">
        <v>3862</v>
      </c>
      <c r="C266" t="s">
        <v>2727</v>
      </c>
      <c r="D266" s="92">
        <v>9255</v>
      </c>
      <c r="E266"/>
      <c r="F266" t="s">
        <v>648</v>
      </c>
      <c r="G266" s="87">
        <v>45195</v>
      </c>
      <c r="H266" t="s">
        <v>149</v>
      </c>
      <c r="I266" s="91">
        <v>1.96</v>
      </c>
      <c r="J266" t="s">
        <v>127</v>
      </c>
      <c r="K266" t="s">
        <v>102</v>
      </c>
      <c r="L266" s="90">
        <v>8.3500000000000005E-2</v>
      </c>
      <c r="M266" s="90">
        <v>7.1599999999999997E-2</v>
      </c>
      <c r="N266" s="91">
        <v>886993.85</v>
      </c>
      <c r="O266" s="91">
        <v>99.58</v>
      </c>
      <c r="P266" s="91">
        <v>883.26847583000006</v>
      </c>
      <c r="Q266" s="90">
        <f t="shared" si="3"/>
        <v>4.345900398914184E-4</v>
      </c>
      <c r="R266" s="90">
        <f>P266/'סכום נכסי הקרן'!$C$42</f>
        <v>5.5390092654754105E-5</v>
      </c>
      <c r="W266" s="93"/>
    </row>
    <row r="267" spans="2:23">
      <c r="B267" t="s">
        <v>3862</v>
      </c>
      <c r="C267" t="s">
        <v>2727</v>
      </c>
      <c r="D267" s="92">
        <v>9287</v>
      </c>
      <c r="E267"/>
      <c r="F267" t="s">
        <v>648</v>
      </c>
      <c r="G267" s="87">
        <v>45195</v>
      </c>
      <c r="H267" t="s">
        <v>149</v>
      </c>
      <c r="I267" s="91">
        <v>1.96</v>
      </c>
      <c r="J267" t="s">
        <v>127</v>
      </c>
      <c r="K267" t="s">
        <v>102</v>
      </c>
      <c r="L267" s="90">
        <v>8.3500000000000005E-2</v>
      </c>
      <c r="M267" s="90">
        <v>7.1599999999999997E-2</v>
      </c>
      <c r="N267" s="91">
        <v>479130.07</v>
      </c>
      <c r="O267" s="91">
        <v>99.58</v>
      </c>
      <c r="P267" s="91">
        <v>477.11772370599999</v>
      </c>
      <c r="Q267" s="90">
        <f t="shared" si="3"/>
        <v>2.3475377674205753E-4</v>
      </c>
      <c r="R267" s="90">
        <f>P267/'סכום נכסי הקרן'!$C$42</f>
        <v>2.9920228839217789E-5</v>
      </c>
      <c r="W267" s="93"/>
    </row>
    <row r="268" spans="2:23">
      <c r="B268" t="s">
        <v>3862</v>
      </c>
      <c r="C268" t="s">
        <v>2727</v>
      </c>
      <c r="D268" s="92">
        <v>9339</v>
      </c>
      <c r="E268"/>
      <c r="F268" t="s">
        <v>648</v>
      </c>
      <c r="G268" s="87">
        <v>45195</v>
      </c>
      <c r="H268" t="s">
        <v>149</v>
      </c>
      <c r="I268" s="91">
        <v>1.96</v>
      </c>
      <c r="J268" t="s">
        <v>127</v>
      </c>
      <c r="K268" t="s">
        <v>102</v>
      </c>
      <c r="L268" s="90">
        <v>8.3500000000000005E-2</v>
      </c>
      <c r="M268" s="90">
        <v>7.1599999999999997E-2</v>
      </c>
      <c r="N268" s="91">
        <v>664410.6</v>
      </c>
      <c r="O268" s="91">
        <v>99.58</v>
      </c>
      <c r="P268" s="91">
        <v>661.62007547999997</v>
      </c>
      <c r="Q268" s="90">
        <f t="shared" ref="Q268:Q331" si="4">P268/$P$11</f>
        <v>3.2553351881558275E-4</v>
      </c>
      <c r="R268" s="90">
        <f>P268/'סכום נכסי הקרן'!$C$42</f>
        <v>4.1490439527625542E-5</v>
      </c>
      <c r="W268" s="93"/>
    </row>
    <row r="269" spans="2:23">
      <c r="B269" t="s">
        <v>3862</v>
      </c>
      <c r="C269" t="s">
        <v>2727</v>
      </c>
      <c r="D269" s="92">
        <v>93881</v>
      </c>
      <c r="E269"/>
      <c r="F269" t="s">
        <v>648</v>
      </c>
      <c r="G269" s="87">
        <v>45195</v>
      </c>
      <c r="H269" t="s">
        <v>149</v>
      </c>
      <c r="I269" s="91">
        <v>1.96</v>
      </c>
      <c r="J269" t="s">
        <v>127</v>
      </c>
      <c r="K269" t="s">
        <v>102</v>
      </c>
      <c r="L269" s="90">
        <v>8.3500000000000005E-2</v>
      </c>
      <c r="M269" s="90">
        <v>7.1599999999999997E-2</v>
      </c>
      <c r="N269" s="91">
        <v>1243914.32</v>
      </c>
      <c r="O269" s="91">
        <v>99.58</v>
      </c>
      <c r="P269" s="91">
        <v>1238.6898798560001</v>
      </c>
      <c r="Q269" s="90">
        <f t="shared" si="4"/>
        <v>6.0946620312001779E-4</v>
      </c>
      <c r="R269" s="90">
        <f>P269/'סכום נכסי הקרן'!$C$42</f>
        <v>7.7678700296936038E-5</v>
      </c>
      <c r="W269" s="93"/>
    </row>
    <row r="270" spans="2:23">
      <c r="B270" t="s">
        <v>3862</v>
      </c>
      <c r="C270" t="s">
        <v>2727</v>
      </c>
      <c r="D270" s="92">
        <v>9455</v>
      </c>
      <c r="E270"/>
      <c r="F270" t="s">
        <v>648</v>
      </c>
      <c r="G270" s="87">
        <v>45195</v>
      </c>
      <c r="H270" t="s">
        <v>149</v>
      </c>
      <c r="I270" s="91">
        <v>1.96</v>
      </c>
      <c r="J270" t="s">
        <v>127</v>
      </c>
      <c r="K270" t="s">
        <v>102</v>
      </c>
      <c r="L270" s="90">
        <v>8.3500000000000005E-2</v>
      </c>
      <c r="M270" s="90">
        <v>7.1599999999999997E-2</v>
      </c>
      <c r="N270" s="91">
        <v>904009.3</v>
      </c>
      <c r="O270" s="91">
        <v>99.58</v>
      </c>
      <c r="P270" s="91">
        <v>900.21246094000003</v>
      </c>
      <c r="Q270" s="90">
        <f t="shared" si="4"/>
        <v>4.4292690163433849E-4</v>
      </c>
      <c r="R270" s="90">
        <f>P270/'סכום נכסי הקרן'!$C$42</f>
        <v>5.6452656225022755E-5</v>
      </c>
      <c r="W270" s="93"/>
    </row>
    <row r="271" spans="2:23">
      <c r="B271" t="s">
        <v>3862</v>
      </c>
      <c r="C271" t="s">
        <v>2727</v>
      </c>
      <c r="D271" s="92">
        <v>9553</v>
      </c>
      <c r="E271"/>
      <c r="F271" t="s">
        <v>648</v>
      </c>
      <c r="G271" s="87">
        <v>45195</v>
      </c>
      <c r="H271" t="s">
        <v>149</v>
      </c>
      <c r="I271" s="91">
        <v>1.96</v>
      </c>
      <c r="J271" t="s">
        <v>127</v>
      </c>
      <c r="K271" t="s">
        <v>102</v>
      </c>
      <c r="L271" s="90">
        <v>8.3500000000000005E-2</v>
      </c>
      <c r="M271" s="90">
        <v>7.1599999999999997E-2</v>
      </c>
      <c r="N271" s="91">
        <v>634429.14</v>
      </c>
      <c r="O271" s="91">
        <v>99.58</v>
      </c>
      <c r="P271" s="91">
        <v>631.76453761200003</v>
      </c>
      <c r="Q271" s="90">
        <f t="shared" si="4"/>
        <v>3.1084385225543364E-4</v>
      </c>
      <c r="R271" s="90">
        <f>P271/'סכום נכסי הקרן'!$C$42</f>
        <v>3.9618187710631773E-5</v>
      </c>
      <c r="W271" s="93"/>
    </row>
    <row r="272" spans="2:23">
      <c r="B272" t="s">
        <v>3862</v>
      </c>
      <c r="C272" t="s">
        <v>2727</v>
      </c>
      <c r="D272" s="92">
        <v>95930</v>
      </c>
      <c r="E272"/>
      <c r="F272" t="s">
        <v>648</v>
      </c>
      <c r="G272" s="87">
        <v>45195</v>
      </c>
      <c r="H272" t="s">
        <v>149</v>
      </c>
      <c r="I272" s="91">
        <v>1.96</v>
      </c>
      <c r="J272" t="s">
        <v>127</v>
      </c>
      <c r="K272" t="s">
        <v>102</v>
      </c>
      <c r="L272" s="90">
        <v>8.3500000000000005E-2</v>
      </c>
      <c r="M272" s="90">
        <v>7.1599999999999997E-2</v>
      </c>
      <c r="N272" s="91">
        <v>961089.47</v>
      </c>
      <c r="O272" s="91">
        <v>99.58</v>
      </c>
      <c r="P272" s="91">
        <v>957.05289422600003</v>
      </c>
      <c r="Q272" s="90">
        <f t="shared" si="4"/>
        <v>4.7089380733194729E-4</v>
      </c>
      <c r="R272" s="90">
        <f>P272/'סכום נכסי הקרן'!$C$42</f>
        <v>6.0017140809723214E-5</v>
      </c>
      <c r="W272" s="93"/>
    </row>
    <row r="273" spans="2:23">
      <c r="B273" t="s">
        <v>3862</v>
      </c>
      <c r="C273" t="s">
        <v>2727</v>
      </c>
      <c r="D273" s="92">
        <v>9632</v>
      </c>
      <c r="E273"/>
      <c r="F273" t="s">
        <v>648</v>
      </c>
      <c r="G273" s="87">
        <v>45195</v>
      </c>
      <c r="H273" t="s">
        <v>149</v>
      </c>
      <c r="I273" s="91">
        <v>1.96</v>
      </c>
      <c r="J273" t="s">
        <v>127</v>
      </c>
      <c r="K273" t="s">
        <v>102</v>
      </c>
      <c r="L273" s="90">
        <v>6.7500000000000004E-2</v>
      </c>
      <c r="M273" s="90">
        <v>7.1599999999999997E-2</v>
      </c>
      <c r="N273" s="91">
        <v>774607.24</v>
      </c>
      <c r="O273" s="91">
        <v>99.58</v>
      </c>
      <c r="P273" s="91">
        <v>771.35388959199997</v>
      </c>
      <c r="Q273" s="90">
        <f t="shared" si="4"/>
        <v>3.7952528231371778E-4</v>
      </c>
      <c r="R273" s="90">
        <f>P273/'סכום נכסי הקרן'!$C$42</f>
        <v>4.8371887578074353E-5</v>
      </c>
      <c r="W273" s="93"/>
    </row>
    <row r="274" spans="2:23">
      <c r="B274" s="83" t="s">
        <v>3864</v>
      </c>
      <c r="C274" t="s">
        <v>2722</v>
      </c>
      <c r="D274" s="92">
        <v>4647</v>
      </c>
      <c r="E274"/>
      <c r="F274" t="s">
        <v>680</v>
      </c>
      <c r="G274" s="87">
        <v>42372</v>
      </c>
      <c r="H274" t="s">
        <v>149</v>
      </c>
      <c r="I274" s="91">
        <v>9.6199999999999992</v>
      </c>
      <c r="J274" t="s">
        <v>127</v>
      </c>
      <c r="K274" t="s">
        <v>102</v>
      </c>
      <c r="L274" s="90">
        <v>6.7000000000000004E-2</v>
      </c>
      <c r="M274" s="90">
        <v>3.4000000000000002E-2</v>
      </c>
      <c r="N274" s="91">
        <v>5405505.21</v>
      </c>
      <c r="O274" s="91">
        <v>153.57</v>
      </c>
      <c r="P274" s="91">
        <v>8301.2343509969996</v>
      </c>
      <c r="Q274" s="90">
        <f t="shared" si="4"/>
        <v>4.0844135916406786E-3</v>
      </c>
      <c r="R274" s="90">
        <f>P274/'סכום נכסי הקרן'!$C$42</f>
        <v>5.2057347503370972E-4</v>
      </c>
      <c r="W274" s="93"/>
    </row>
    <row r="275" spans="2:23">
      <c r="B275" t="s">
        <v>3837</v>
      </c>
      <c r="C275" t="s">
        <v>2727</v>
      </c>
      <c r="D275" s="92">
        <v>9280</v>
      </c>
      <c r="E275"/>
      <c r="F275" t="s">
        <v>680</v>
      </c>
      <c r="G275" s="87">
        <v>44858</v>
      </c>
      <c r="H275" t="s">
        <v>149</v>
      </c>
      <c r="I275" s="91">
        <v>5.65</v>
      </c>
      <c r="J275" t="s">
        <v>703</v>
      </c>
      <c r="K275" t="s">
        <v>102</v>
      </c>
      <c r="L275" s="90">
        <v>3.49E-2</v>
      </c>
      <c r="M275" s="90">
        <v>4.5400000000000003E-2</v>
      </c>
      <c r="N275" s="91">
        <v>547536.97</v>
      </c>
      <c r="O275" s="91">
        <v>98.34</v>
      </c>
      <c r="P275" s="91">
        <v>538.44785629800003</v>
      </c>
      <c r="Q275" s="90">
        <f t="shared" si="4"/>
        <v>2.6492972607009989E-4</v>
      </c>
      <c r="R275" s="90">
        <f>P275/'סכום נכסי הקרן'!$C$42</f>
        <v>3.3766264127194103E-5</v>
      </c>
      <c r="W275" s="93"/>
    </row>
    <row r="276" spans="2:23">
      <c r="B276" t="s">
        <v>3837</v>
      </c>
      <c r="C276" t="s">
        <v>2727</v>
      </c>
      <c r="D276" s="92">
        <v>9281</v>
      </c>
      <c r="E276"/>
      <c r="F276" t="s">
        <v>680</v>
      </c>
      <c r="G276" s="87">
        <v>44858</v>
      </c>
      <c r="H276" t="s">
        <v>149</v>
      </c>
      <c r="I276" s="91">
        <v>5.68</v>
      </c>
      <c r="J276" t="s">
        <v>703</v>
      </c>
      <c r="K276" t="s">
        <v>102</v>
      </c>
      <c r="L276" s="90">
        <v>3.49E-2</v>
      </c>
      <c r="M276" s="90">
        <v>4.53E-2</v>
      </c>
      <c r="N276" s="91">
        <v>453333.95</v>
      </c>
      <c r="O276" s="91">
        <v>98.33</v>
      </c>
      <c r="P276" s="91">
        <v>445.763273035</v>
      </c>
      <c r="Q276" s="90">
        <f t="shared" si="4"/>
        <v>2.1932660783389646E-4</v>
      </c>
      <c r="R276" s="90">
        <f>P276/'סכום נכסי הקרן'!$C$42</f>
        <v>2.7953979646214927E-5</v>
      </c>
      <c r="W276" s="93"/>
    </row>
    <row r="277" spans="2:23">
      <c r="B277" t="s">
        <v>3837</v>
      </c>
      <c r="C277" t="s">
        <v>2727</v>
      </c>
      <c r="D277" s="92">
        <v>9277</v>
      </c>
      <c r="E277"/>
      <c r="F277" t="s">
        <v>680</v>
      </c>
      <c r="G277" s="87">
        <v>44858</v>
      </c>
      <c r="H277" t="s">
        <v>149</v>
      </c>
      <c r="I277" s="91">
        <v>5.57</v>
      </c>
      <c r="J277" t="s">
        <v>703</v>
      </c>
      <c r="K277" t="s">
        <v>102</v>
      </c>
      <c r="L277" s="90">
        <v>3.49E-2</v>
      </c>
      <c r="M277" s="90">
        <v>4.5499999999999999E-2</v>
      </c>
      <c r="N277" s="91">
        <v>566970.6</v>
      </c>
      <c r="O277" s="91">
        <v>98.35</v>
      </c>
      <c r="P277" s="91">
        <v>557.61558509999998</v>
      </c>
      <c r="Q277" s="90">
        <f t="shared" si="4"/>
        <v>2.743607249709282E-4</v>
      </c>
      <c r="R277" s="90">
        <f>P277/'סכום נכסי הקרן'!$C$42</f>
        <v>3.4968279486483708E-5</v>
      </c>
      <c r="W277" s="93"/>
    </row>
    <row r="278" spans="2:23">
      <c r="B278" t="s">
        <v>3837</v>
      </c>
      <c r="C278" t="s">
        <v>2727</v>
      </c>
      <c r="D278" s="92">
        <v>9278</v>
      </c>
      <c r="E278"/>
      <c r="F278" t="s">
        <v>680</v>
      </c>
      <c r="G278" s="87">
        <v>44858</v>
      </c>
      <c r="H278" t="s">
        <v>149</v>
      </c>
      <c r="I278" s="91">
        <v>5.6</v>
      </c>
      <c r="J278" t="s">
        <v>703</v>
      </c>
      <c r="K278" t="s">
        <v>102</v>
      </c>
      <c r="L278" s="90">
        <v>3.49E-2</v>
      </c>
      <c r="M278" s="90">
        <v>4.5400000000000003E-2</v>
      </c>
      <c r="N278" s="91">
        <v>689869.8</v>
      </c>
      <c r="O278" s="91">
        <v>98.35</v>
      </c>
      <c r="P278" s="91">
        <v>678.48694829999999</v>
      </c>
      <c r="Q278" s="90">
        <f t="shared" si="4"/>
        <v>3.3383243939553347E-4</v>
      </c>
      <c r="R278" s="90">
        <f>P278/'סכום נכסי הקרן'!$C$42</f>
        <v>4.2548167357680658E-5</v>
      </c>
      <c r="W278" s="93"/>
    </row>
    <row r="279" spans="2:23">
      <c r="B279" t="s">
        <v>3837</v>
      </c>
      <c r="C279" t="s">
        <v>2727</v>
      </c>
      <c r="D279" s="92">
        <v>9279</v>
      </c>
      <c r="E279"/>
      <c r="F279" t="s">
        <v>680</v>
      </c>
      <c r="G279" s="87">
        <v>44858</v>
      </c>
      <c r="H279" t="s">
        <v>149</v>
      </c>
      <c r="I279" s="91">
        <v>5.77</v>
      </c>
      <c r="J279" t="s">
        <v>703</v>
      </c>
      <c r="K279" t="s">
        <v>102</v>
      </c>
      <c r="L279" s="90">
        <v>3.49E-2</v>
      </c>
      <c r="M279" s="90">
        <v>4.5199999999999997E-2</v>
      </c>
      <c r="N279" s="91">
        <v>410325.85</v>
      </c>
      <c r="O279" s="91">
        <v>98.32</v>
      </c>
      <c r="P279" s="91">
        <v>403.43237571999998</v>
      </c>
      <c r="Q279" s="90">
        <f t="shared" si="4"/>
        <v>1.9849875440521128E-4</v>
      </c>
      <c r="R279" s="90">
        <f>P279/'סכום נכסי הקרן'!$C$42</f>
        <v>2.5299393426285107E-5</v>
      </c>
      <c r="W279" s="93"/>
    </row>
    <row r="280" spans="2:23">
      <c r="B280" t="s">
        <v>3866</v>
      </c>
      <c r="C280" t="s">
        <v>2722</v>
      </c>
      <c r="D280" s="92">
        <v>9637</v>
      </c>
      <c r="E280"/>
      <c r="F280" t="s">
        <v>680</v>
      </c>
      <c r="G280" s="87">
        <v>45104</v>
      </c>
      <c r="H280" t="s">
        <v>149</v>
      </c>
      <c r="I280" s="91">
        <v>2.4900000000000002</v>
      </c>
      <c r="J280" t="s">
        <v>350</v>
      </c>
      <c r="K280" t="s">
        <v>102</v>
      </c>
      <c r="L280" s="90">
        <v>5.2200000000000003E-2</v>
      </c>
      <c r="M280" s="90">
        <v>6.0600000000000001E-2</v>
      </c>
      <c r="N280" s="91">
        <v>4418521.3</v>
      </c>
      <c r="O280" s="91">
        <v>100.32</v>
      </c>
      <c r="P280" s="91">
        <v>4432.6605681600004</v>
      </c>
      <c r="Q280" s="90">
        <f t="shared" si="4"/>
        <v>2.1809791539673814E-3</v>
      </c>
      <c r="R280" s="90">
        <f>P280/'סכום נכסי הקרן'!$C$42</f>
        <v>2.7797378293925769E-4</v>
      </c>
      <c r="W280" s="93"/>
    </row>
    <row r="281" spans="2:23">
      <c r="B281" t="s">
        <v>3865</v>
      </c>
      <c r="C281" t="s">
        <v>2722</v>
      </c>
      <c r="D281" s="92">
        <v>9577</v>
      </c>
      <c r="E281"/>
      <c r="F281" t="s">
        <v>680</v>
      </c>
      <c r="G281" s="87">
        <v>45063</v>
      </c>
      <c r="H281" t="s">
        <v>149</v>
      </c>
      <c r="I281" s="91">
        <v>3.58</v>
      </c>
      <c r="J281" t="s">
        <v>350</v>
      </c>
      <c r="K281" t="s">
        <v>102</v>
      </c>
      <c r="L281" s="90">
        <v>4.4299999999999999E-2</v>
      </c>
      <c r="M281" s="90">
        <v>4.53E-2</v>
      </c>
      <c r="N281" s="91">
        <v>6627781.9500000002</v>
      </c>
      <c r="O281" s="91">
        <v>101.37</v>
      </c>
      <c r="P281" s="91">
        <v>6718.5825627149998</v>
      </c>
      <c r="Q281" s="90">
        <f t="shared" si="4"/>
        <v>3.3057095819030114E-3</v>
      </c>
      <c r="R281" s="90">
        <f>P281/'סכום נכסי הקרן'!$C$42</f>
        <v>4.2132479630012777E-4</v>
      </c>
      <c r="W281" s="93"/>
    </row>
    <row r="282" spans="2:23">
      <c r="B282" t="s">
        <v>3867</v>
      </c>
      <c r="C282" t="s">
        <v>2727</v>
      </c>
      <c r="D282" s="92">
        <v>508309</v>
      </c>
      <c r="E282"/>
      <c r="F282" t="s">
        <v>931</v>
      </c>
      <c r="G282" s="87">
        <v>43185</v>
      </c>
      <c r="H282" t="s">
        <v>2737</v>
      </c>
      <c r="I282" s="91">
        <v>3.8</v>
      </c>
      <c r="J282" t="s">
        <v>938</v>
      </c>
      <c r="K282" t="s">
        <v>116</v>
      </c>
      <c r="L282" s="90">
        <v>4.2200000000000001E-2</v>
      </c>
      <c r="M282" s="90">
        <v>7.9600000000000004E-2</v>
      </c>
      <c r="N282" s="91">
        <v>1234897.57</v>
      </c>
      <c r="O282" s="91">
        <v>88.149999999999935</v>
      </c>
      <c r="P282" s="91">
        <v>3108.3893848154999</v>
      </c>
      <c r="Q282" s="90">
        <f t="shared" si="4"/>
        <v>1.5294048227812314E-3</v>
      </c>
      <c r="R282" s="90">
        <f>P282/'סכום נכסי הקרן'!$C$42</f>
        <v>1.9492824746201225E-4</v>
      </c>
      <c r="W282" s="93"/>
    </row>
    <row r="283" spans="2:23">
      <c r="B283" t="s">
        <v>3869</v>
      </c>
      <c r="C283" t="s">
        <v>2727</v>
      </c>
      <c r="D283" s="92">
        <v>6826</v>
      </c>
      <c r="E283"/>
      <c r="F283" t="s">
        <v>3907</v>
      </c>
      <c r="G283" s="87">
        <v>43550</v>
      </c>
      <c r="H283" t="s">
        <v>212</v>
      </c>
      <c r="I283" s="91">
        <v>1.93</v>
      </c>
      <c r="J283" t="s">
        <v>938</v>
      </c>
      <c r="K283" t="s">
        <v>106</v>
      </c>
      <c r="L283" s="90">
        <v>8.4199999999999997E-2</v>
      </c>
      <c r="M283" s="90">
        <v>8.5500000000000007E-2</v>
      </c>
      <c r="N283" s="91">
        <v>1959188.95</v>
      </c>
      <c r="O283" s="91">
        <v>102.75000000000007</v>
      </c>
      <c r="P283" s="91">
        <v>7748.2935209351299</v>
      </c>
      <c r="Q283" s="90">
        <f t="shared" si="4"/>
        <v>3.8123529623191447E-3</v>
      </c>
      <c r="R283" s="90">
        <f>P283/'סכום נכסי הקרן'!$C$42</f>
        <v>4.8589835116387696E-4</v>
      </c>
      <c r="W283" s="93"/>
    </row>
    <row r="284" spans="2:23">
      <c r="B284" t="s">
        <v>3868</v>
      </c>
      <c r="C284" t="s">
        <v>2727</v>
      </c>
      <c r="D284" s="92">
        <v>6528</v>
      </c>
      <c r="E284"/>
      <c r="F284" t="s">
        <v>3907</v>
      </c>
      <c r="G284" s="87">
        <v>43373</v>
      </c>
      <c r="H284" t="s">
        <v>212</v>
      </c>
      <c r="I284" s="91">
        <v>4.3</v>
      </c>
      <c r="J284" t="s">
        <v>938</v>
      </c>
      <c r="K284" t="s">
        <v>113</v>
      </c>
      <c r="L284" s="90">
        <v>3.0300000000000001E-2</v>
      </c>
      <c r="M284" s="90">
        <v>7.8600000000000003E-2</v>
      </c>
      <c r="N284" s="91">
        <v>3356053.78</v>
      </c>
      <c r="O284" s="91">
        <v>83.979999999999791</v>
      </c>
      <c r="P284" s="91">
        <v>13247.391157076099</v>
      </c>
      <c r="Q284" s="90">
        <f t="shared" si="4"/>
        <v>6.5180456553721637E-3</v>
      </c>
      <c r="R284" s="90">
        <f>P284/'סכום נכסי הקרן'!$C$42</f>
        <v>8.3074879688725873E-4</v>
      </c>
      <c r="W284" s="93"/>
    </row>
    <row r="285" spans="2:23">
      <c r="B285" t="s">
        <v>3870</v>
      </c>
      <c r="C285" t="s">
        <v>2727</v>
      </c>
      <c r="D285" s="92">
        <v>8860</v>
      </c>
      <c r="E285"/>
      <c r="F285" t="s">
        <v>3907</v>
      </c>
      <c r="G285" s="87">
        <v>44585</v>
      </c>
      <c r="H285" t="s">
        <v>212</v>
      </c>
      <c r="I285" s="91">
        <v>2.34</v>
      </c>
      <c r="J285" t="s">
        <v>1057</v>
      </c>
      <c r="K285" t="s">
        <v>110</v>
      </c>
      <c r="L285" s="90">
        <v>6.1100000000000002E-2</v>
      </c>
      <c r="M285" s="90">
        <v>7.0199999999999999E-2</v>
      </c>
      <c r="N285" s="91">
        <v>202379.3</v>
      </c>
      <c r="O285" s="91">
        <v>102.2</v>
      </c>
      <c r="P285" s="91">
        <v>839.21939796449999</v>
      </c>
      <c r="Q285" s="90">
        <f t="shared" si="4"/>
        <v>4.129167989340084E-4</v>
      </c>
      <c r="R285" s="90">
        <f>P285/'סכום נכסי הקרן'!$C$42</f>
        <v>5.2627758697308391E-5</v>
      </c>
      <c r="W285" s="93"/>
    </row>
    <row r="286" spans="2:23">
      <c r="B286" t="s">
        <v>3870</v>
      </c>
      <c r="C286" t="s">
        <v>2727</v>
      </c>
      <c r="D286" s="92">
        <v>8918</v>
      </c>
      <c r="E286"/>
      <c r="F286" t="s">
        <v>3907</v>
      </c>
      <c r="G286" s="87">
        <v>44553</v>
      </c>
      <c r="H286" t="s">
        <v>212</v>
      </c>
      <c r="I286" s="91">
        <v>2.34</v>
      </c>
      <c r="J286" t="s">
        <v>1057</v>
      </c>
      <c r="K286" t="s">
        <v>110</v>
      </c>
      <c r="L286" s="90">
        <v>6.1100000000000002E-2</v>
      </c>
      <c r="M286" s="90">
        <v>7.0400000000000004E-2</v>
      </c>
      <c r="N286" s="91">
        <v>25563.7</v>
      </c>
      <c r="O286" s="91">
        <v>102.15</v>
      </c>
      <c r="P286" s="91">
        <v>105.954794074125</v>
      </c>
      <c r="Q286" s="90">
        <f t="shared" si="4"/>
        <v>5.2132391728450535E-5</v>
      </c>
      <c r="R286" s="90">
        <f>P286/'סכום נכסי הקרן'!$C$42</f>
        <v>6.6444643068080393E-6</v>
      </c>
      <c r="W286" s="93"/>
    </row>
    <row r="287" spans="2:23">
      <c r="B287" t="s">
        <v>3870</v>
      </c>
      <c r="C287" t="s">
        <v>2727</v>
      </c>
      <c r="D287" s="92">
        <v>9037</v>
      </c>
      <c r="E287"/>
      <c r="F287" t="s">
        <v>3907</v>
      </c>
      <c r="G287" s="87">
        <v>44671</v>
      </c>
      <c r="H287" t="s">
        <v>212</v>
      </c>
      <c r="I287" s="91">
        <v>2.34</v>
      </c>
      <c r="J287" t="s">
        <v>1057</v>
      </c>
      <c r="K287" t="s">
        <v>110</v>
      </c>
      <c r="L287" s="90">
        <v>6.1100000000000002E-2</v>
      </c>
      <c r="M287" s="90">
        <v>7.0199999999999999E-2</v>
      </c>
      <c r="N287" s="91">
        <v>15977.31</v>
      </c>
      <c r="O287" s="91">
        <v>102.2</v>
      </c>
      <c r="P287" s="91">
        <v>66.254149902150004</v>
      </c>
      <c r="Q287" s="90">
        <f t="shared" si="4"/>
        <v>3.2598688209596152E-5</v>
      </c>
      <c r="R287" s="90">
        <f>P287/'סכום נכסי הקרן'!$C$42</f>
        <v>4.1548222338554009E-6</v>
      </c>
      <c r="W287" s="93"/>
    </row>
    <row r="288" spans="2:23">
      <c r="B288" t="s">
        <v>3870</v>
      </c>
      <c r="C288" t="s">
        <v>2727</v>
      </c>
      <c r="D288" s="92">
        <v>9130</v>
      </c>
      <c r="E288"/>
      <c r="F288" t="s">
        <v>3907</v>
      </c>
      <c r="G288" s="87">
        <v>44742</v>
      </c>
      <c r="H288" t="s">
        <v>212</v>
      </c>
      <c r="I288" s="91">
        <v>2.34</v>
      </c>
      <c r="J288" t="s">
        <v>1057</v>
      </c>
      <c r="K288" t="s">
        <v>110</v>
      </c>
      <c r="L288" s="90">
        <v>6.1100000000000002E-2</v>
      </c>
      <c r="M288" s="90">
        <v>7.0199999999999999E-2</v>
      </c>
      <c r="N288" s="91">
        <v>95863.88</v>
      </c>
      <c r="O288" s="91">
        <v>102.2</v>
      </c>
      <c r="P288" s="91">
        <v>397.52498234820001</v>
      </c>
      <c r="Q288" s="90">
        <f t="shared" si="4"/>
        <v>1.9559217006380548E-4</v>
      </c>
      <c r="R288" s="90">
        <f>P288/'סכום נכסי הקרן'!$C$42</f>
        <v>2.4928938604035731E-5</v>
      </c>
      <c r="W288" s="93"/>
    </row>
    <row r="289" spans="2:23">
      <c r="B289" t="s">
        <v>3870</v>
      </c>
      <c r="C289" t="s">
        <v>2727</v>
      </c>
      <c r="D289" s="92">
        <v>8829</v>
      </c>
      <c r="E289"/>
      <c r="F289" t="s">
        <v>3907</v>
      </c>
      <c r="G289" s="87">
        <v>44553</v>
      </c>
      <c r="H289" t="s">
        <v>212</v>
      </c>
      <c r="I289" s="91">
        <v>2.34</v>
      </c>
      <c r="J289" t="s">
        <v>1057</v>
      </c>
      <c r="K289" t="s">
        <v>110</v>
      </c>
      <c r="L289" s="90">
        <v>6.1199999999999997E-2</v>
      </c>
      <c r="M289" s="90">
        <v>6.9900000000000004E-2</v>
      </c>
      <c r="N289" s="91">
        <v>1933254.9</v>
      </c>
      <c r="O289" s="91">
        <v>102.2</v>
      </c>
      <c r="P289" s="91">
        <v>8016.7537553985003</v>
      </c>
      <c r="Q289" s="90">
        <f t="shared" si="4"/>
        <v>3.9444420690825915E-3</v>
      </c>
      <c r="R289" s="90">
        <f>P289/'סכום נכסי הקרן'!$C$42</f>
        <v>5.0273359171411835E-4</v>
      </c>
      <c r="W289" s="93"/>
    </row>
    <row r="290" spans="2:23">
      <c r="B290" t="s">
        <v>3820</v>
      </c>
      <c r="C290" t="s">
        <v>2722</v>
      </c>
      <c r="D290" s="92">
        <v>597852</v>
      </c>
      <c r="E290"/>
      <c r="F290" t="s">
        <v>3907</v>
      </c>
      <c r="G290" s="87"/>
      <c r="H290" t="s">
        <v>212</v>
      </c>
      <c r="I290" s="91">
        <v>0.01</v>
      </c>
      <c r="J290" t="s">
        <v>123</v>
      </c>
      <c r="K290" t="s">
        <v>102</v>
      </c>
      <c r="L290" s="90">
        <v>0</v>
      </c>
      <c r="M290" s="90">
        <v>1E-4</v>
      </c>
      <c r="N290" s="91">
        <v>-32404.06</v>
      </c>
      <c r="O290" s="91">
        <v>166.88372100000001</v>
      </c>
      <c r="P290" s="91">
        <v>-54.077101083072598</v>
      </c>
      <c r="Q290" s="90">
        <f t="shared" si="4"/>
        <v>-2.6607277583206784E-5</v>
      </c>
      <c r="R290" s="90">
        <f>P290/'סכום נכסי הקרן'!$C$42</f>
        <v>-3.3911950006788172E-6</v>
      </c>
    </row>
    <row r="291" spans="2:23">
      <c r="B291" t="s">
        <v>3871</v>
      </c>
      <c r="C291" t="s">
        <v>2727</v>
      </c>
      <c r="D291" s="92">
        <v>9295</v>
      </c>
      <c r="E291"/>
      <c r="F291" t="s">
        <v>3907</v>
      </c>
      <c r="G291" s="87">
        <v>44871</v>
      </c>
      <c r="H291" t="s">
        <v>212</v>
      </c>
      <c r="I291" s="91">
        <v>4.95</v>
      </c>
      <c r="J291" t="s">
        <v>350</v>
      </c>
      <c r="K291" t="s">
        <v>102</v>
      </c>
      <c r="L291" s="90">
        <v>0.05</v>
      </c>
      <c r="M291" s="90">
        <v>6.9900000000000004E-2</v>
      </c>
      <c r="N291" s="91">
        <v>6705570.0899999999</v>
      </c>
      <c r="O291" s="91">
        <v>95.31</v>
      </c>
      <c r="P291" s="91">
        <v>6391.078852779</v>
      </c>
      <c r="Q291" s="90">
        <f t="shared" si="4"/>
        <v>3.1445696179391359E-3</v>
      </c>
      <c r="R291" s="90">
        <f>P291/'סכום נכסי הקרן'!$C$42</f>
        <v>4.0078691757521994E-4</v>
      </c>
      <c r="W291" s="93"/>
    </row>
    <row r="292" spans="2:23">
      <c r="B292" t="s">
        <v>3871</v>
      </c>
      <c r="C292" t="s">
        <v>2727</v>
      </c>
      <c r="D292" s="92">
        <v>9475</v>
      </c>
      <c r="E292"/>
      <c r="F292" t="s">
        <v>3907</v>
      </c>
      <c r="G292" s="87">
        <v>44969</v>
      </c>
      <c r="H292" t="s">
        <v>212</v>
      </c>
      <c r="I292" s="91">
        <v>4.95</v>
      </c>
      <c r="J292" t="s">
        <v>350</v>
      </c>
      <c r="K292" t="s">
        <v>102</v>
      </c>
      <c r="L292" s="90">
        <v>0.05</v>
      </c>
      <c r="M292" s="90">
        <v>6.6600000000000006E-2</v>
      </c>
      <c r="N292" s="91">
        <v>4763543.5999999996</v>
      </c>
      <c r="O292" s="91">
        <v>96.02</v>
      </c>
      <c r="P292" s="91">
        <v>4573.9545647200002</v>
      </c>
      <c r="Q292" s="90">
        <f t="shared" si="4"/>
        <v>2.2504993115205268E-3</v>
      </c>
      <c r="R292" s="90">
        <f>P292/'סכום נכסי הקרן'!$C$42</f>
        <v>2.8683438169850199E-4</v>
      </c>
      <c r="W292" s="93"/>
    </row>
    <row r="293" spans="2:23">
      <c r="B293" t="s">
        <v>3871</v>
      </c>
      <c r="C293" t="s">
        <v>2727</v>
      </c>
      <c r="D293" s="92">
        <v>9535</v>
      </c>
      <c r="E293"/>
      <c r="F293" t="s">
        <v>3907</v>
      </c>
      <c r="G293" s="87">
        <v>45018</v>
      </c>
      <c r="H293" t="s">
        <v>212</v>
      </c>
      <c r="I293" s="91">
        <v>4.95</v>
      </c>
      <c r="J293" t="s">
        <v>350</v>
      </c>
      <c r="K293" t="s">
        <v>102</v>
      </c>
      <c r="L293" s="90">
        <v>0.05</v>
      </c>
      <c r="M293" s="90">
        <v>4.2999999999999997E-2</v>
      </c>
      <c r="N293" s="91">
        <v>2279316.59</v>
      </c>
      <c r="O293" s="91">
        <v>106.38</v>
      </c>
      <c r="P293" s="91">
        <v>2424.736988442</v>
      </c>
      <c r="Q293" s="90">
        <f t="shared" si="4"/>
        <v>1.193030854568868E-3</v>
      </c>
      <c r="R293" s="90">
        <f>P293/'סכום נכסי הקרן'!$C$42</f>
        <v>1.5205615294602832E-4</v>
      </c>
      <c r="W293" s="93"/>
    </row>
    <row r="294" spans="2:23">
      <c r="B294" t="s">
        <v>3871</v>
      </c>
      <c r="C294" t="s">
        <v>2727</v>
      </c>
      <c r="D294" s="92">
        <v>9641</v>
      </c>
      <c r="E294"/>
      <c r="F294" t="s">
        <v>3907</v>
      </c>
      <c r="G294" s="87">
        <v>45109</v>
      </c>
      <c r="H294" t="s">
        <v>212</v>
      </c>
      <c r="I294" s="91">
        <v>4.95</v>
      </c>
      <c r="J294" t="s">
        <v>350</v>
      </c>
      <c r="K294" t="s">
        <v>102</v>
      </c>
      <c r="L294" s="90">
        <v>0.05</v>
      </c>
      <c r="M294" s="90">
        <v>5.2200000000000003E-2</v>
      </c>
      <c r="N294" s="91">
        <v>2059372.71</v>
      </c>
      <c r="O294" s="91">
        <v>100.42</v>
      </c>
      <c r="P294" s="91">
        <v>2068.0220753819999</v>
      </c>
      <c r="Q294" s="90">
        <f t="shared" si="4"/>
        <v>1.0175182527510189E-3</v>
      </c>
      <c r="R294" s="90">
        <f>P294/'סכום נכסי הקרן'!$C$42</f>
        <v>1.2968642887412697E-4</v>
      </c>
      <c r="W294" s="93"/>
    </row>
    <row r="295" spans="2:23">
      <c r="B295" t="s">
        <v>3820</v>
      </c>
      <c r="C295" t="s">
        <v>2722</v>
      </c>
      <c r="D295" s="92">
        <v>7330</v>
      </c>
      <c r="E295"/>
      <c r="F295" t="s">
        <v>3907</v>
      </c>
      <c r="G295" s="87"/>
      <c r="H295" t="s">
        <v>212</v>
      </c>
      <c r="I295" s="91">
        <v>0.01</v>
      </c>
      <c r="J295" t="s">
        <v>123</v>
      </c>
      <c r="K295" t="s">
        <v>102</v>
      </c>
      <c r="L295" s="90">
        <v>0</v>
      </c>
      <c r="M295" s="90">
        <v>1E-4</v>
      </c>
      <c r="N295" s="91">
        <v>-393.21</v>
      </c>
      <c r="O295" s="91">
        <v>100</v>
      </c>
      <c r="P295" s="91">
        <v>-0.39321</v>
      </c>
      <c r="Q295" s="90">
        <f t="shared" si="4"/>
        <v>-1.9346909151843698E-7</v>
      </c>
      <c r="R295" s="90">
        <f>P295/'סכום נכסי הקרן'!$C$42</f>
        <v>-2.4658344465774615E-8</v>
      </c>
    </row>
    <row r="296" spans="2:23">
      <c r="B296" t="s">
        <v>3820</v>
      </c>
      <c r="C296" t="s">
        <v>2722</v>
      </c>
      <c r="D296" s="92">
        <v>7329</v>
      </c>
      <c r="E296"/>
      <c r="F296" t="s">
        <v>3907</v>
      </c>
      <c r="G296" s="87"/>
      <c r="H296" t="s">
        <v>212</v>
      </c>
      <c r="I296" s="91">
        <v>0.01</v>
      </c>
      <c r="J296" t="s">
        <v>123</v>
      </c>
      <c r="K296" t="s">
        <v>102</v>
      </c>
      <c r="L296" s="90">
        <v>0</v>
      </c>
      <c r="M296" s="90">
        <v>1E-4</v>
      </c>
      <c r="N296" s="91">
        <v>-2565.4699999999998</v>
      </c>
      <c r="O296" s="91">
        <v>100</v>
      </c>
      <c r="P296" s="91">
        <v>-2.5654699999999999</v>
      </c>
      <c r="Q296" s="90">
        <f t="shared" si="4"/>
        <v>-1.2622749935601956E-6</v>
      </c>
      <c r="R296" s="90">
        <f>P296/'סכום נכסי הקרן'!$C$42</f>
        <v>-1.6088157212840671E-7</v>
      </c>
    </row>
    <row r="297" spans="2:23">
      <c r="B297" t="s">
        <v>3872</v>
      </c>
      <c r="C297" t="s">
        <v>2727</v>
      </c>
      <c r="D297" s="92">
        <v>908395120</v>
      </c>
      <c r="E297"/>
      <c r="F297" t="s">
        <v>3907</v>
      </c>
      <c r="G297" s="87">
        <v>41893</v>
      </c>
      <c r="H297" t="s">
        <v>212</v>
      </c>
      <c r="I297" s="91">
        <v>5.68</v>
      </c>
      <c r="J297" t="s">
        <v>703</v>
      </c>
      <c r="K297" t="s">
        <v>102</v>
      </c>
      <c r="L297" s="90">
        <v>4.4999999999999998E-2</v>
      </c>
      <c r="M297" s="90">
        <v>8.7099999999999997E-2</v>
      </c>
      <c r="N297" s="91">
        <v>327402.14</v>
      </c>
      <c r="O297" s="91">
        <v>87.97</v>
      </c>
      <c r="P297" s="91">
        <v>288.01566255799997</v>
      </c>
      <c r="Q297" s="90">
        <f t="shared" si="4"/>
        <v>1.4171086335082261E-4</v>
      </c>
      <c r="R297" s="90">
        <f>P297/'סכום נכסי הקרן'!$C$42</f>
        <v>1.8061568675500287E-5</v>
      </c>
    </row>
    <row r="298" spans="2:23">
      <c r="B298" t="s">
        <v>3872</v>
      </c>
      <c r="C298" t="s">
        <v>2727</v>
      </c>
      <c r="D298" s="92">
        <v>4314</v>
      </c>
      <c r="E298"/>
      <c r="F298" t="s">
        <v>3907</v>
      </c>
      <c r="G298" s="87">
        <v>42151</v>
      </c>
      <c r="H298" t="s">
        <v>212</v>
      </c>
      <c r="I298" s="91">
        <v>5.68</v>
      </c>
      <c r="J298" t="s">
        <v>703</v>
      </c>
      <c r="K298" t="s">
        <v>102</v>
      </c>
      <c r="L298" s="90">
        <v>4.4999999999999998E-2</v>
      </c>
      <c r="M298" s="90">
        <v>8.7099999999999997E-2</v>
      </c>
      <c r="N298" s="91">
        <v>1199002.4099999999</v>
      </c>
      <c r="O298" s="91">
        <v>88.85</v>
      </c>
      <c r="P298" s="91">
        <v>1065.3136412849999</v>
      </c>
      <c r="Q298" s="90">
        <f t="shared" si="4"/>
        <v>5.2416078523335368E-4</v>
      </c>
      <c r="R298" s="90">
        <f>P298/'סכום נכסי הקרן'!$C$42</f>
        <v>6.6806212280700339E-5</v>
      </c>
      <c r="W298" s="93"/>
    </row>
    <row r="299" spans="2:23">
      <c r="B299" t="s">
        <v>3872</v>
      </c>
      <c r="C299" t="s">
        <v>2727</v>
      </c>
      <c r="D299" s="92">
        <v>443656</v>
      </c>
      <c r="E299"/>
      <c r="F299" t="s">
        <v>3907</v>
      </c>
      <c r="G299" s="87">
        <v>42625</v>
      </c>
      <c r="H299" t="s">
        <v>212</v>
      </c>
      <c r="I299" s="91">
        <v>5.68</v>
      </c>
      <c r="J299" t="s">
        <v>703</v>
      </c>
      <c r="K299" t="s">
        <v>102</v>
      </c>
      <c r="L299" s="90">
        <v>4.4999999999999998E-2</v>
      </c>
      <c r="M299" s="90">
        <v>8.7099999999999997E-2</v>
      </c>
      <c r="N299" s="91">
        <v>464692.25</v>
      </c>
      <c r="O299" s="91">
        <v>88.75</v>
      </c>
      <c r="P299" s="91">
        <v>412.41437187499997</v>
      </c>
      <c r="Q299" s="90">
        <f t="shared" si="4"/>
        <v>2.0291811972178499E-4</v>
      </c>
      <c r="R299" s="90">
        <f>P299/'סכום נכסי הקרן'!$C$42</f>
        <v>2.5862657725718623E-5</v>
      </c>
      <c r="W299" s="93"/>
    </row>
    <row r="300" spans="2:23">
      <c r="B300" t="s">
        <v>3872</v>
      </c>
      <c r="C300" t="s">
        <v>2727</v>
      </c>
      <c r="D300" s="92">
        <v>908395160</v>
      </c>
      <c r="E300"/>
      <c r="F300" t="s">
        <v>3907</v>
      </c>
      <c r="G300" s="87">
        <v>42263</v>
      </c>
      <c r="H300" t="s">
        <v>212</v>
      </c>
      <c r="I300" s="91">
        <v>5.68</v>
      </c>
      <c r="J300" t="s">
        <v>703</v>
      </c>
      <c r="K300" t="s">
        <v>102</v>
      </c>
      <c r="L300" s="90">
        <v>4.4999999999999998E-2</v>
      </c>
      <c r="M300" s="90">
        <v>8.7099999999999997E-2</v>
      </c>
      <c r="N300" s="91">
        <v>599493.04</v>
      </c>
      <c r="O300" s="91">
        <v>88.22</v>
      </c>
      <c r="P300" s="91">
        <v>528.87275988800002</v>
      </c>
      <c r="Q300" s="90">
        <f t="shared" si="4"/>
        <v>2.6021854068914785E-4</v>
      </c>
      <c r="R300" s="90">
        <f>P300/'סכום נכסי הקרן'!$C$42</f>
        <v>3.3165806291506351E-5</v>
      </c>
    </row>
    <row r="301" spans="2:23">
      <c r="B301" t="s">
        <v>3872</v>
      </c>
      <c r="C301" t="s">
        <v>2727</v>
      </c>
      <c r="D301" s="92">
        <v>384577</v>
      </c>
      <c r="E301"/>
      <c r="F301" t="s">
        <v>3907</v>
      </c>
      <c r="G301" s="87">
        <v>42166</v>
      </c>
      <c r="H301" t="s">
        <v>212</v>
      </c>
      <c r="I301" s="91">
        <v>5.68</v>
      </c>
      <c r="J301" t="s">
        <v>703</v>
      </c>
      <c r="K301" t="s">
        <v>102</v>
      </c>
      <c r="L301" s="90">
        <v>4.4999999999999998E-2</v>
      </c>
      <c r="M301" s="90">
        <v>8.7099999999999997E-2</v>
      </c>
      <c r="N301" s="91">
        <v>1128129.48</v>
      </c>
      <c r="O301" s="91">
        <v>88.85</v>
      </c>
      <c r="P301" s="91">
        <v>1002.34304298</v>
      </c>
      <c r="Q301" s="90">
        <f t="shared" si="4"/>
        <v>4.9317768600789971E-4</v>
      </c>
      <c r="R301" s="90">
        <f>P301/'סכום נכסי הקרן'!$C$42</f>
        <v>6.2857302781398151E-5</v>
      </c>
      <c r="W301" s="93"/>
    </row>
    <row r="302" spans="2:23">
      <c r="B302" t="s">
        <v>3872</v>
      </c>
      <c r="C302" t="s">
        <v>2727</v>
      </c>
      <c r="D302" s="92">
        <v>403836</v>
      </c>
      <c r="E302"/>
      <c r="F302" t="s">
        <v>3907</v>
      </c>
      <c r="G302" s="87">
        <v>42348</v>
      </c>
      <c r="H302" t="s">
        <v>212</v>
      </c>
      <c r="I302" s="91">
        <v>5.68</v>
      </c>
      <c r="J302" t="s">
        <v>703</v>
      </c>
      <c r="K302" t="s">
        <v>102</v>
      </c>
      <c r="L302" s="90">
        <v>4.4999999999999998E-2</v>
      </c>
      <c r="M302" s="90">
        <v>8.7099999999999997E-2</v>
      </c>
      <c r="N302" s="91">
        <v>1038134.61</v>
      </c>
      <c r="O302" s="91">
        <v>88.67</v>
      </c>
      <c r="P302" s="91">
        <v>920.51395868700001</v>
      </c>
      <c r="Q302" s="90">
        <f t="shared" si="4"/>
        <v>4.5291574303098578E-4</v>
      </c>
      <c r="R302" s="90">
        <f>P302/'סכום נכסי הקרן'!$C$42</f>
        <v>5.772577065399626E-5</v>
      </c>
      <c r="W302" s="93"/>
    </row>
    <row r="303" spans="2:23">
      <c r="B303" t="s">
        <v>3872</v>
      </c>
      <c r="C303" t="s">
        <v>2727</v>
      </c>
      <c r="D303" s="92">
        <v>415814</v>
      </c>
      <c r="E303"/>
      <c r="F303" t="s">
        <v>3907</v>
      </c>
      <c r="G303" s="87">
        <v>42439</v>
      </c>
      <c r="H303" t="s">
        <v>212</v>
      </c>
      <c r="I303" s="91">
        <v>5.68</v>
      </c>
      <c r="J303" t="s">
        <v>703</v>
      </c>
      <c r="K303" t="s">
        <v>102</v>
      </c>
      <c r="L303" s="90">
        <v>4.4999999999999998E-2</v>
      </c>
      <c r="M303" s="90">
        <v>8.7099999999999997E-2</v>
      </c>
      <c r="N303" s="91">
        <v>1232977.25</v>
      </c>
      <c r="O303" s="91">
        <v>89.57</v>
      </c>
      <c r="P303" s="91">
        <v>1104.3777228250001</v>
      </c>
      <c r="Q303" s="90">
        <f t="shared" si="4"/>
        <v>5.4338128411829043E-4</v>
      </c>
      <c r="R303" s="90">
        <f>P303/'סכום נכסי הקרן'!$C$42</f>
        <v>6.9255935275671051E-5</v>
      </c>
      <c r="W303" s="93"/>
    </row>
    <row r="304" spans="2:23">
      <c r="B304" t="s">
        <v>3872</v>
      </c>
      <c r="C304" t="s">
        <v>2727</v>
      </c>
      <c r="D304" s="92">
        <v>433981</v>
      </c>
      <c r="E304"/>
      <c r="F304" t="s">
        <v>3907</v>
      </c>
      <c r="G304" s="87">
        <v>42549</v>
      </c>
      <c r="H304" t="s">
        <v>212</v>
      </c>
      <c r="I304" s="91">
        <v>5.69</v>
      </c>
      <c r="J304" t="s">
        <v>703</v>
      </c>
      <c r="K304" t="s">
        <v>102</v>
      </c>
      <c r="L304" s="90">
        <v>4.4999999999999998E-2</v>
      </c>
      <c r="M304" s="90">
        <v>8.5900000000000004E-2</v>
      </c>
      <c r="N304" s="91">
        <v>867261.81</v>
      </c>
      <c r="O304" s="91">
        <v>89.95</v>
      </c>
      <c r="P304" s="91">
        <v>780.101998095</v>
      </c>
      <c r="Q304" s="90">
        <f t="shared" si="4"/>
        <v>3.8382956909325069E-4</v>
      </c>
      <c r="R304" s="90">
        <f>P304/'סכום נכסי הקרן'!$C$42</f>
        <v>4.8920484696385044E-5</v>
      </c>
      <c r="W304" s="93"/>
    </row>
    <row r="305" spans="2:23">
      <c r="B305" t="s">
        <v>3872</v>
      </c>
      <c r="C305" t="s">
        <v>2727</v>
      </c>
      <c r="D305" s="92">
        <v>482977</v>
      </c>
      <c r="E305"/>
      <c r="F305" t="s">
        <v>3907</v>
      </c>
      <c r="G305" s="87">
        <v>42989</v>
      </c>
      <c r="H305" t="s">
        <v>212</v>
      </c>
      <c r="I305" s="91">
        <v>5.68</v>
      </c>
      <c r="J305" t="s">
        <v>703</v>
      </c>
      <c r="K305" t="s">
        <v>102</v>
      </c>
      <c r="L305" s="90">
        <v>4.4999999999999998E-2</v>
      </c>
      <c r="M305" s="90">
        <v>8.7099999999999997E-2</v>
      </c>
      <c r="N305" s="91">
        <v>533980.02</v>
      </c>
      <c r="O305" s="91">
        <v>89.38</v>
      </c>
      <c r="P305" s="91">
        <v>477.27134187600001</v>
      </c>
      <c r="Q305" s="90">
        <f t="shared" si="4"/>
        <v>2.3482936069920671E-4</v>
      </c>
      <c r="R305" s="90">
        <f>P305/'סכום נכסי הקרן'!$C$42</f>
        <v>2.9929862291449579E-5</v>
      </c>
      <c r="W305" s="93"/>
    </row>
    <row r="306" spans="2:23">
      <c r="B306" t="s">
        <v>3872</v>
      </c>
      <c r="C306" t="s">
        <v>2727</v>
      </c>
      <c r="D306" s="92">
        <v>491620</v>
      </c>
      <c r="E306"/>
      <c r="F306" t="s">
        <v>3907</v>
      </c>
      <c r="G306" s="87">
        <v>43080</v>
      </c>
      <c r="H306" t="s">
        <v>212</v>
      </c>
      <c r="I306" s="91">
        <v>5.68</v>
      </c>
      <c r="J306" t="s">
        <v>703</v>
      </c>
      <c r="K306" t="s">
        <v>102</v>
      </c>
      <c r="L306" s="90">
        <v>4.4999999999999998E-2</v>
      </c>
      <c r="M306" s="90">
        <v>8.7099999999999997E-2</v>
      </c>
      <c r="N306" s="91">
        <v>165445.47</v>
      </c>
      <c r="O306" s="91">
        <v>88.76</v>
      </c>
      <c r="P306" s="91">
        <v>146.84939917200001</v>
      </c>
      <c r="Q306" s="90">
        <f t="shared" si="4"/>
        <v>7.2253553693535656E-5</v>
      </c>
      <c r="R306" s="90">
        <f>P306/'סכום נכסי הקרן'!$C$42</f>
        <v>9.2089801108191904E-6</v>
      </c>
      <c r="W306" s="93"/>
    </row>
    <row r="307" spans="2:23">
      <c r="B307" t="s">
        <v>3872</v>
      </c>
      <c r="C307" t="s">
        <v>2727</v>
      </c>
      <c r="D307" s="92">
        <v>505821</v>
      </c>
      <c r="E307"/>
      <c r="F307" t="s">
        <v>3907</v>
      </c>
      <c r="G307" s="87">
        <v>43171</v>
      </c>
      <c r="H307" t="s">
        <v>212</v>
      </c>
      <c r="I307" s="91">
        <v>5.57</v>
      </c>
      <c r="J307" t="s">
        <v>703</v>
      </c>
      <c r="K307" t="s">
        <v>102</v>
      </c>
      <c r="L307" s="90">
        <v>4.4999999999999998E-2</v>
      </c>
      <c r="M307" s="90">
        <v>8.7999999999999995E-2</v>
      </c>
      <c r="N307" s="91">
        <v>123618.42</v>
      </c>
      <c r="O307" s="91">
        <v>89.38</v>
      </c>
      <c r="P307" s="91">
        <v>110.490143796</v>
      </c>
      <c r="Q307" s="90">
        <f t="shared" si="4"/>
        <v>5.4363896497936435E-5</v>
      </c>
      <c r="R307" s="90">
        <f>P307/'סכום נכסי הקרן'!$C$42</f>
        <v>6.9288777645399099E-6</v>
      </c>
      <c r="W307" s="93"/>
    </row>
    <row r="308" spans="2:23">
      <c r="B308" t="s">
        <v>3872</v>
      </c>
      <c r="C308" t="s">
        <v>2727</v>
      </c>
      <c r="D308" s="92">
        <v>524544</v>
      </c>
      <c r="E308"/>
      <c r="F308" t="s">
        <v>3907</v>
      </c>
      <c r="G308" s="87">
        <v>43341</v>
      </c>
      <c r="H308" t="s">
        <v>212</v>
      </c>
      <c r="I308" s="91">
        <v>5.71</v>
      </c>
      <c r="J308" t="s">
        <v>703</v>
      </c>
      <c r="K308" t="s">
        <v>102</v>
      </c>
      <c r="L308" s="90">
        <v>4.4999999999999998E-2</v>
      </c>
      <c r="M308" s="90">
        <v>8.4500000000000006E-2</v>
      </c>
      <c r="N308" s="91">
        <v>310128.69</v>
      </c>
      <c r="O308" s="91">
        <v>89.38</v>
      </c>
      <c r="P308" s="91">
        <v>277.193023122</v>
      </c>
      <c r="Q308" s="90">
        <f t="shared" si="4"/>
        <v>1.3638585579884142E-4</v>
      </c>
      <c r="R308" s="90">
        <f>P308/'סכום נכסי הקרן'!$C$42</f>
        <v>1.7382876955447988E-5</v>
      </c>
      <c r="W308" s="93"/>
    </row>
    <row r="309" spans="2:23">
      <c r="B309" t="s">
        <v>3872</v>
      </c>
      <c r="C309" t="s">
        <v>2727</v>
      </c>
      <c r="D309" s="92">
        <v>77390</v>
      </c>
      <c r="E309"/>
      <c r="F309" t="s">
        <v>3907</v>
      </c>
      <c r="G309" s="87">
        <v>43990</v>
      </c>
      <c r="H309" t="s">
        <v>212</v>
      </c>
      <c r="I309" s="91">
        <v>5.68</v>
      </c>
      <c r="J309" t="s">
        <v>703</v>
      </c>
      <c r="K309" t="s">
        <v>102</v>
      </c>
      <c r="L309" s="90">
        <v>4.4999999999999998E-2</v>
      </c>
      <c r="M309" s="90">
        <v>8.7099999999999997E-2</v>
      </c>
      <c r="N309" s="91">
        <v>319862.84000000003</v>
      </c>
      <c r="O309" s="91">
        <v>88.06</v>
      </c>
      <c r="P309" s="91">
        <v>281.671216904</v>
      </c>
      <c r="Q309" s="90">
        <f t="shared" si="4"/>
        <v>1.385892384255474E-4</v>
      </c>
      <c r="R309" s="90">
        <f>P309/'סכום נכסי הקרן'!$C$42</f>
        <v>1.7663706143060322E-5</v>
      </c>
      <c r="W309" s="93"/>
    </row>
    <row r="310" spans="2:23">
      <c r="B310" t="s">
        <v>3872</v>
      </c>
      <c r="C310" t="s">
        <v>2727</v>
      </c>
      <c r="D310" s="92">
        <v>463236</v>
      </c>
      <c r="E310"/>
      <c r="F310" t="s">
        <v>3907</v>
      </c>
      <c r="G310" s="87">
        <v>42803</v>
      </c>
      <c r="H310" t="s">
        <v>212</v>
      </c>
      <c r="I310" s="91">
        <v>5.68</v>
      </c>
      <c r="J310" t="s">
        <v>703</v>
      </c>
      <c r="K310" t="s">
        <v>102</v>
      </c>
      <c r="L310" s="90">
        <v>4.4999999999999998E-2</v>
      </c>
      <c r="M310" s="90">
        <v>8.7099999999999997E-2</v>
      </c>
      <c r="N310" s="91">
        <v>2253105.11</v>
      </c>
      <c r="O310" s="91">
        <v>89.48</v>
      </c>
      <c r="P310" s="91">
        <v>2016.078452428</v>
      </c>
      <c r="Q310" s="90">
        <f t="shared" si="4"/>
        <v>9.9196069942560344E-4</v>
      </c>
      <c r="R310" s="90">
        <f>P310/'סכום נכסי הקרן'!$C$42</f>
        <v>1.2642902507564767E-4</v>
      </c>
      <c r="W310" s="93"/>
    </row>
    <row r="311" spans="2:23">
      <c r="B311" t="s">
        <v>3872</v>
      </c>
      <c r="C311" t="s">
        <v>2727</v>
      </c>
      <c r="D311" s="92">
        <v>455012</v>
      </c>
      <c r="E311"/>
      <c r="F311" t="s">
        <v>3907</v>
      </c>
      <c r="G311" s="87">
        <v>42716</v>
      </c>
      <c r="H311" t="s">
        <v>212</v>
      </c>
      <c r="I311" s="91">
        <v>5.68</v>
      </c>
      <c r="J311" t="s">
        <v>703</v>
      </c>
      <c r="K311" t="s">
        <v>102</v>
      </c>
      <c r="L311" s="90">
        <v>4.4999999999999998E-2</v>
      </c>
      <c r="M311" s="90">
        <v>8.7099999999999997E-2</v>
      </c>
      <c r="N311" s="91">
        <v>351566.99</v>
      </c>
      <c r="O311" s="91">
        <v>88.94</v>
      </c>
      <c r="P311" s="91">
        <v>312.68368090600001</v>
      </c>
      <c r="Q311" s="90">
        <f t="shared" si="4"/>
        <v>1.5384814139397438E-4</v>
      </c>
      <c r="R311" s="90">
        <f>P311/'סכום נכסי הקרן'!$C$42</f>
        <v>1.9608509225621173E-5</v>
      </c>
      <c r="W311" s="93"/>
    </row>
    <row r="312" spans="2:23">
      <c r="B312" t="s">
        <v>3872</v>
      </c>
      <c r="C312" t="s">
        <v>2727</v>
      </c>
      <c r="D312" s="92">
        <v>472334</v>
      </c>
      <c r="E312"/>
      <c r="F312" t="s">
        <v>3907</v>
      </c>
      <c r="G312" s="87">
        <v>42898</v>
      </c>
      <c r="H312" t="s">
        <v>212</v>
      </c>
      <c r="I312" s="91">
        <v>5.68</v>
      </c>
      <c r="J312" t="s">
        <v>703</v>
      </c>
      <c r="K312" t="s">
        <v>102</v>
      </c>
      <c r="L312" s="90">
        <v>4.4999999999999998E-2</v>
      </c>
      <c r="M312" s="90">
        <v>8.7099999999999997E-2</v>
      </c>
      <c r="N312" s="91">
        <v>423751.33</v>
      </c>
      <c r="O312" s="91">
        <v>89.03</v>
      </c>
      <c r="P312" s="91">
        <v>377.26580909900002</v>
      </c>
      <c r="Q312" s="90">
        <f t="shared" si="4"/>
        <v>1.8562415337186646E-4</v>
      </c>
      <c r="R312" s="90">
        <f>P312/'סכום נכסי הקרן'!$C$42</f>
        <v>2.3658478359966201E-5</v>
      </c>
      <c r="W312" s="93"/>
    </row>
    <row r="313" spans="2:23">
      <c r="B313" t="s">
        <v>3872</v>
      </c>
      <c r="C313" t="s">
        <v>2727</v>
      </c>
      <c r="D313" s="92">
        <v>440022</v>
      </c>
      <c r="E313"/>
      <c r="F313" t="s">
        <v>3907</v>
      </c>
      <c r="G313" s="87">
        <v>42604</v>
      </c>
      <c r="H313" t="s">
        <v>212</v>
      </c>
      <c r="I313" s="91">
        <v>5.68</v>
      </c>
      <c r="J313" t="s">
        <v>703</v>
      </c>
      <c r="K313" t="s">
        <v>102</v>
      </c>
      <c r="L313" s="90">
        <v>4.4999999999999998E-2</v>
      </c>
      <c r="M313" s="90">
        <v>8.7099999999999997E-2</v>
      </c>
      <c r="N313" s="91">
        <v>1134095.77</v>
      </c>
      <c r="O313" s="91">
        <v>88.75</v>
      </c>
      <c r="P313" s="91">
        <v>1006.509995875</v>
      </c>
      <c r="Q313" s="90">
        <f t="shared" si="4"/>
        <v>4.9522793038366778E-4</v>
      </c>
      <c r="R313" s="90">
        <f>P313/'סכום נכסי הקרן'!$C$42</f>
        <v>6.31186139379241E-5</v>
      </c>
      <c r="W313" s="93"/>
    </row>
    <row r="314" spans="2:23">
      <c r="B314" t="s">
        <v>3872</v>
      </c>
      <c r="C314" t="s">
        <v>2727</v>
      </c>
      <c r="D314" s="92">
        <v>345369</v>
      </c>
      <c r="E314"/>
      <c r="F314" t="s">
        <v>3907</v>
      </c>
      <c r="G314" s="87">
        <v>41816</v>
      </c>
      <c r="H314" t="s">
        <v>212</v>
      </c>
      <c r="I314" s="91">
        <v>5.68</v>
      </c>
      <c r="J314" t="s">
        <v>703</v>
      </c>
      <c r="K314" t="s">
        <v>102</v>
      </c>
      <c r="L314" s="90">
        <v>4.4999999999999998E-2</v>
      </c>
      <c r="M314" s="90">
        <v>8.7099999999999997E-2</v>
      </c>
      <c r="N314" s="91">
        <v>1668802.03</v>
      </c>
      <c r="O314" s="91">
        <v>88.31</v>
      </c>
      <c r="P314" s="91">
        <v>1473.719072693</v>
      </c>
      <c r="Q314" s="90">
        <f t="shared" si="4"/>
        <v>7.2510640662065587E-4</v>
      </c>
      <c r="R314" s="90">
        <f>P314/'סכום נכסי הקרן'!$C$42</f>
        <v>9.241746786766851E-5</v>
      </c>
      <c r="W314" s="93"/>
    </row>
    <row r="315" spans="2:23">
      <c r="B315" s="79" t="s">
        <v>2730</v>
      </c>
      <c r="I315" s="81">
        <v>0</v>
      </c>
      <c r="M315" s="80">
        <v>0</v>
      </c>
      <c r="N315" s="81">
        <v>0</v>
      </c>
      <c r="P315" s="81">
        <v>0</v>
      </c>
      <c r="Q315" s="80">
        <f t="shared" si="4"/>
        <v>0</v>
      </c>
      <c r="R315" s="80">
        <f>P315/'סכום נכסי הקרן'!$C$42</f>
        <v>0</v>
      </c>
    </row>
    <row r="316" spans="2:23">
      <c r="B316" t="s">
        <v>211</v>
      </c>
      <c r="D316" s="92">
        <v>0</v>
      </c>
      <c r="F316" t="s">
        <v>211</v>
      </c>
      <c r="I316" s="91">
        <v>0</v>
      </c>
      <c r="J316" t="s">
        <v>211</v>
      </c>
      <c r="K316" t="s">
        <v>211</v>
      </c>
      <c r="L316" s="90">
        <v>0</v>
      </c>
      <c r="M316" s="90">
        <v>0</v>
      </c>
      <c r="N316" s="91">
        <v>0</v>
      </c>
      <c r="O316" s="91">
        <v>0</v>
      </c>
      <c r="P316" s="91">
        <v>0</v>
      </c>
      <c r="Q316" s="90">
        <f t="shared" si="4"/>
        <v>0</v>
      </c>
      <c r="R316" s="90">
        <f>P316/'סכום נכסי הקרן'!$C$42</f>
        <v>0</v>
      </c>
    </row>
    <row r="317" spans="2:23">
      <c r="B317" s="79" t="s">
        <v>2731</v>
      </c>
      <c r="I317" s="81">
        <v>0</v>
      </c>
      <c r="M317" s="80">
        <v>0</v>
      </c>
      <c r="N317" s="81">
        <v>0</v>
      </c>
      <c r="P317" s="81">
        <v>0</v>
      </c>
      <c r="Q317" s="80">
        <f t="shared" si="4"/>
        <v>0</v>
      </c>
      <c r="R317" s="80">
        <f>P317/'סכום נכסי הקרן'!$C$42</f>
        <v>0</v>
      </c>
    </row>
    <row r="318" spans="2:23">
      <c r="B318" s="79" t="s">
        <v>2732</v>
      </c>
      <c r="I318" s="81">
        <v>0</v>
      </c>
      <c r="M318" s="80">
        <v>0</v>
      </c>
      <c r="N318" s="81">
        <v>0</v>
      </c>
      <c r="P318" s="81">
        <v>0</v>
      </c>
      <c r="Q318" s="80">
        <f t="shared" si="4"/>
        <v>0</v>
      </c>
      <c r="R318" s="80">
        <f>P318/'סכום נכסי הקרן'!$C$42</f>
        <v>0</v>
      </c>
    </row>
    <row r="319" spans="2:23">
      <c r="B319" t="s">
        <v>211</v>
      </c>
      <c r="D319" s="92">
        <v>0</v>
      </c>
      <c r="F319" t="s">
        <v>211</v>
      </c>
      <c r="I319" s="91">
        <v>0</v>
      </c>
      <c r="J319" t="s">
        <v>211</v>
      </c>
      <c r="K319" t="s">
        <v>211</v>
      </c>
      <c r="L319" s="90">
        <v>0</v>
      </c>
      <c r="M319" s="90">
        <v>0</v>
      </c>
      <c r="N319" s="91">
        <v>0</v>
      </c>
      <c r="O319" s="91">
        <v>0</v>
      </c>
      <c r="P319" s="91">
        <v>0</v>
      </c>
      <c r="Q319" s="90">
        <f t="shared" si="4"/>
        <v>0</v>
      </c>
      <c r="R319" s="90">
        <f>P319/'סכום נכסי הקרן'!$C$42</f>
        <v>0</v>
      </c>
    </row>
    <row r="320" spans="2:23">
      <c r="B320" s="79" t="s">
        <v>2733</v>
      </c>
      <c r="I320" s="81">
        <v>0</v>
      </c>
      <c r="M320" s="80">
        <v>0</v>
      </c>
      <c r="N320" s="81">
        <v>0</v>
      </c>
      <c r="P320" s="81">
        <v>0</v>
      </c>
      <c r="Q320" s="80">
        <f t="shared" si="4"/>
        <v>0</v>
      </c>
      <c r="R320" s="80">
        <f>P320/'סכום נכסי הקרן'!$C$42</f>
        <v>0</v>
      </c>
    </row>
    <row r="321" spans="2:23">
      <c r="B321" t="s">
        <v>211</v>
      </c>
      <c r="D321" s="92">
        <v>0</v>
      </c>
      <c r="F321" t="s">
        <v>211</v>
      </c>
      <c r="I321" s="91">
        <v>0</v>
      </c>
      <c r="J321" t="s">
        <v>211</v>
      </c>
      <c r="K321" t="s">
        <v>211</v>
      </c>
      <c r="L321" s="90">
        <v>0</v>
      </c>
      <c r="M321" s="90">
        <v>0</v>
      </c>
      <c r="N321" s="91">
        <v>0</v>
      </c>
      <c r="O321" s="91">
        <v>0</v>
      </c>
      <c r="P321" s="91">
        <v>0</v>
      </c>
      <c r="Q321" s="90">
        <f t="shared" si="4"/>
        <v>0</v>
      </c>
      <c r="R321" s="90">
        <f>P321/'סכום נכסי הקרן'!$C$42</f>
        <v>0</v>
      </c>
    </row>
    <row r="322" spans="2:23">
      <c r="B322" s="79" t="s">
        <v>2734</v>
      </c>
      <c r="I322" s="81">
        <v>0</v>
      </c>
      <c r="M322" s="80">
        <v>0</v>
      </c>
      <c r="N322" s="81">
        <v>0</v>
      </c>
      <c r="P322" s="81">
        <v>0</v>
      </c>
      <c r="Q322" s="80">
        <f t="shared" si="4"/>
        <v>0</v>
      </c>
      <c r="R322" s="80">
        <f>P322/'סכום נכסי הקרן'!$C$42</f>
        <v>0</v>
      </c>
    </row>
    <row r="323" spans="2:23">
      <c r="B323" t="s">
        <v>211</v>
      </c>
      <c r="D323" s="92">
        <v>0</v>
      </c>
      <c r="F323" t="s">
        <v>211</v>
      </c>
      <c r="I323" s="91">
        <v>0</v>
      </c>
      <c r="J323" t="s">
        <v>211</v>
      </c>
      <c r="K323" t="s">
        <v>211</v>
      </c>
      <c r="L323" s="90">
        <v>0</v>
      </c>
      <c r="M323" s="90">
        <v>0</v>
      </c>
      <c r="N323" s="91">
        <v>0</v>
      </c>
      <c r="O323" s="91">
        <v>0</v>
      </c>
      <c r="P323" s="91">
        <v>0</v>
      </c>
      <c r="Q323" s="90">
        <f t="shared" si="4"/>
        <v>0</v>
      </c>
      <c r="R323" s="90">
        <f>P323/'סכום נכסי הקרן'!$C$42</f>
        <v>0</v>
      </c>
    </row>
    <row r="324" spans="2:23">
      <c r="B324" s="79" t="s">
        <v>2735</v>
      </c>
      <c r="I324" s="81">
        <v>0</v>
      </c>
      <c r="M324" s="80">
        <v>0</v>
      </c>
      <c r="N324" s="81">
        <v>0</v>
      </c>
      <c r="P324" s="81">
        <v>0</v>
      </c>
      <c r="Q324" s="80">
        <f t="shared" si="4"/>
        <v>0</v>
      </c>
      <c r="R324" s="80">
        <f>P324/'סכום נכסי הקרן'!$C$42</f>
        <v>0</v>
      </c>
    </row>
    <row r="325" spans="2:23">
      <c r="B325" t="s">
        <v>211</v>
      </c>
      <c r="D325" s="92">
        <v>0</v>
      </c>
      <c r="F325" t="s">
        <v>211</v>
      </c>
      <c r="I325" s="91">
        <v>0</v>
      </c>
      <c r="J325" t="s">
        <v>211</v>
      </c>
      <c r="K325" t="s">
        <v>211</v>
      </c>
      <c r="L325" s="90">
        <v>0</v>
      </c>
      <c r="M325" s="90">
        <v>0</v>
      </c>
      <c r="N325" s="91">
        <v>0</v>
      </c>
      <c r="O325" s="91">
        <v>0</v>
      </c>
      <c r="P325" s="91">
        <v>0</v>
      </c>
      <c r="Q325" s="90">
        <f t="shared" si="4"/>
        <v>0</v>
      </c>
      <c r="R325" s="90">
        <f>P325/'סכום נכסי הקרן'!$C$42</f>
        <v>0</v>
      </c>
    </row>
    <row r="326" spans="2:23">
      <c r="B326" s="79" t="s">
        <v>234</v>
      </c>
      <c r="I326" s="81">
        <v>2.63</v>
      </c>
      <c r="M326" s="80">
        <v>7.3200000000000001E-2</v>
      </c>
      <c r="N326" s="81">
        <v>170999826.37</v>
      </c>
      <c r="P326" s="81">
        <v>461033.31821650808</v>
      </c>
      <c r="Q326" s="80">
        <f t="shared" si="4"/>
        <v>0.22683984953352734</v>
      </c>
      <c r="R326" s="80">
        <f>P326/'סכום נכסי הקרן'!$C$42</f>
        <v>2.8911569824729123E-2</v>
      </c>
    </row>
    <row r="327" spans="2:23">
      <c r="B327" s="79" t="s">
        <v>2736</v>
      </c>
      <c r="I327" s="81">
        <v>0</v>
      </c>
      <c r="M327" s="80">
        <v>0</v>
      </c>
      <c r="N327" s="81">
        <v>0</v>
      </c>
      <c r="P327" s="81">
        <v>0</v>
      </c>
      <c r="Q327" s="80">
        <f t="shared" si="4"/>
        <v>0</v>
      </c>
      <c r="R327" s="80">
        <f>P327/'סכום נכסי הקרן'!$C$42</f>
        <v>0</v>
      </c>
    </row>
    <row r="328" spans="2:23">
      <c r="B328" t="s">
        <v>211</v>
      </c>
      <c r="D328" s="92">
        <v>0</v>
      </c>
      <c r="F328" t="s">
        <v>211</v>
      </c>
      <c r="I328" s="91">
        <v>0</v>
      </c>
      <c r="J328" t="s">
        <v>211</v>
      </c>
      <c r="K328" t="s">
        <v>211</v>
      </c>
      <c r="L328" s="90">
        <v>0</v>
      </c>
      <c r="M328" s="90">
        <v>0</v>
      </c>
      <c r="N328" s="91">
        <v>0</v>
      </c>
      <c r="O328" s="91">
        <v>0</v>
      </c>
      <c r="P328" s="91">
        <v>0</v>
      </c>
      <c r="Q328" s="90">
        <f t="shared" si="4"/>
        <v>0</v>
      </c>
      <c r="R328" s="90">
        <f>P328/'סכום נכסי הקרן'!$C$42</f>
        <v>0</v>
      </c>
    </row>
    <row r="329" spans="2:23">
      <c r="B329" s="79" t="s">
        <v>2725</v>
      </c>
      <c r="I329" s="81">
        <v>0</v>
      </c>
      <c r="M329" s="80">
        <v>0</v>
      </c>
      <c r="N329" s="81">
        <v>0</v>
      </c>
      <c r="P329" s="81">
        <v>0</v>
      </c>
      <c r="Q329" s="80">
        <f t="shared" si="4"/>
        <v>0</v>
      </c>
      <c r="R329" s="80">
        <f>P329/'סכום נכסי הקרן'!$C$42</f>
        <v>0</v>
      </c>
    </row>
    <row r="330" spans="2:23">
      <c r="B330" t="s">
        <v>211</v>
      </c>
      <c r="D330" s="92">
        <v>0</v>
      </c>
      <c r="F330" t="s">
        <v>211</v>
      </c>
      <c r="I330" s="91">
        <v>0</v>
      </c>
      <c r="J330" t="s">
        <v>211</v>
      </c>
      <c r="K330" t="s">
        <v>211</v>
      </c>
      <c r="L330" s="90">
        <v>0</v>
      </c>
      <c r="M330" s="90">
        <v>0</v>
      </c>
      <c r="N330" s="91">
        <v>0</v>
      </c>
      <c r="O330" s="91">
        <v>0</v>
      </c>
      <c r="P330" s="91">
        <v>0</v>
      </c>
      <c r="Q330" s="90">
        <f t="shared" si="4"/>
        <v>0</v>
      </c>
      <c r="R330" s="90">
        <f>P330/'סכום נכסי הקרן'!$C$42</f>
        <v>0</v>
      </c>
    </row>
    <row r="331" spans="2:23">
      <c r="B331" s="79" t="s">
        <v>2726</v>
      </c>
      <c r="I331" s="81">
        <v>2.63</v>
      </c>
      <c r="M331" s="80">
        <v>7.3200000000000001E-2</v>
      </c>
      <c r="N331" s="81">
        <v>170999826.37</v>
      </c>
      <c r="P331" s="81">
        <v>461033.31821650808</v>
      </c>
      <c r="Q331" s="80">
        <f t="shared" si="4"/>
        <v>0.22683984953352734</v>
      </c>
      <c r="R331" s="80">
        <f>P331/'סכום נכסי הקרן'!$C$42</f>
        <v>2.8911569824729123E-2</v>
      </c>
    </row>
    <row r="332" spans="2:23">
      <c r="B332" s="26" t="s">
        <v>3906</v>
      </c>
      <c r="C332" t="s">
        <v>2722</v>
      </c>
      <c r="D332" s="92">
        <v>6831</v>
      </c>
      <c r="E332"/>
      <c r="F332" t="s">
        <v>501</v>
      </c>
      <c r="G332" s="87">
        <v>43552</v>
      </c>
      <c r="H332" t="s">
        <v>208</v>
      </c>
      <c r="I332" s="91">
        <v>3.57</v>
      </c>
      <c r="J332" t="s">
        <v>703</v>
      </c>
      <c r="K332" t="s">
        <v>106</v>
      </c>
      <c r="L332" s="90">
        <v>4.5999999999999999E-2</v>
      </c>
      <c r="M332" s="90">
        <v>6.8099999999999994E-2</v>
      </c>
      <c r="N332" s="91">
        <v>2501998.7799999998</v>
      </c>
      <c r="O332" s="91">
        <v>93.030000000000044</v>
      </c>
      <c r="P332" s="91">
        <v>8958.9688309158701</v>
      </c>
      <c r="Q332" s="90">
        <f t="shared" ref="Q332:Q395" si="5">P332/$P$11</f>
        <v>4.4080353008806661E-3</v>
      </c>
      <c r="R332" s="90">
        <f>P332/'סכום נכסי הקרן'!$C$42</f>
        <v>5.6182024742723125E-4</v>
      </c>
      <c r="W332" s="93"/>
    </row>
    <row r="333" spans="2:23">
      <c r="B333" s="26" t="s">
        <v>3906</v>
      </c>
      <c r="C333" t="s">
        <v>2722</v>
      </c>
      <c r="D333" s="92">
        <v>508506</v>
      </c>
      <c r="E333"/>
      <c r="F333" t="s">
        <v>501</v>
      </c>
      <c r="G333" s="87">
        <v>43186</v>
      </c>
      <c r="H333" t="s">
        <v>208</v>
      </c>
      <c r="I333" s="91">
        <v>3.58</v>
      </c>
      <c r="J333" t="s">
        <v>703</v>
      </c>
      <c r="K333" t="s">
        <v>106</v>
      </c>
      <c r="L333" s="90">
        <v>4.8000000000000001E-2</v>
      </c>
      <c r="M333" s="90">
        <v>6.3700000000000007E-2</v>
      </c>
      <c r="N333" s="91">
        <v>5016768.12</v>
      </c>
      <c r="O333" s="91">
        <v>95.11000000000017</v>
      </c>
      <c r="P333" s="91">
        <v>18365.3039637293</v>
      </c>
      <c r="Q333" s="90">
        <f t="shared" si="5"/>
        <v>9.0361859396318953E-3</v>
      </c>
      <c r="R333" s="90">
        <f>P333/'סכום נכסי הקרן'!$C$42</f>
        <v>1.1516950010332723E-3</v>
      </c>
      <c r="W333" s="93"/>
    </row>
    <row r="334" spans="2:23">
      <c r="B334" s="26" t="s">
        <v>3906</v>
      </c>
      <c r="C334" t="s">
        <v>2722</v>
      </c>
      <c r="D334" s="92">
        <v>75980</v>
      </c>
      <c r="E334"/>
      <c r="F334" t="s">
        <v>501</v>
      </c>
      <c r="G334" s="87">
        <v>43942</v>
      </c>
      <c r="H334" t="s">
        <v>208</v>
      </c>
      <c r="I334" s="91">
        <v>3.5</v>
      </c>
      <c r="J334" t="s">
        <v>703</v>
      </c>
      <c r="K334" t="s">
        <v>106</v>
      </c>
      <c r="L334" s="90">
        <v>5.4399999999999997E-2</v>
      </c>
      <c r="M334" s="90">
        <v>7.9600000000000004E-2</v>
      </c>
      <c r="N334" s="91">
        <v>2542460.0099999998</v>
      </c>
      <c r="O334" s="91">
        <v>92.359999999999957</v>
      </c>
      <c r="P334" s="91">
        <v>9038.2836350933594</v>
      </c>
      <c r="Q334" s="90">
        <f t="shared" si="5"/>
        <v>4.4470601555592904E-3</v>
      </c>
      <c r="R334" s="90">
        <f>P334/'סכום נכסי הקרן'!$C$42</f>
        <v>5.6679410811908554E-4</v>
      </c>
      <c r="W334" s="93"/>
    </row>
    <row r="335" spans="2:23">
      <c r="B335" s="89" t="s">
        <v>3903</v>
      </c>
      <c r="C335" t="s">
        <v>2727</v>
      </c>
      <c r="D335" s="92">
        <v>9645</v>
      </c>
      <c r="E335"/>
      <c r="F335" t="s">
        <v>2729</v>
      </c>
      <c r="G335" s="87">
        <v>45114</v>
      </c>
      <c r="H335" t="s">
        <v>1052</v>
      </c>
      <c r="I335" s="91">
        <v>2.57</v>
      </c>
      <c r="J335" t="s">
        <v>1057</v>
      </c>
      <c r="K335" t="s">
        <v>203</v>
      </c>
      <c r="L335" s="90">
        <v>7.5800000000000006E-2</v>
      </c>
      <c r="M335" s="90">
        <v>8.3199999999999996E-2</v>
      </c>
      <c r="N335" s="91">
        <v>2001218.64</v>
      </c>
      <c r="O335" s="91">
        <v>100.63</v>
      </c>
      <c r="P335" s="91">
        <v>721.95673479937204</v>
      </c>
      <c r="Q335" s="90">
        <f t="shared" si="5"/>
        <v>3.5522065460504986E-4</v>
      </c>
      <c r="R335" s="90">
        <f>P335/'סכום נכסי הקרן'!$C$42</f>
        <v>4.5274173739398303E-5</v>
      </c>
      <c r="W335" s="93"/>
    </row>
    <row r="336" spans="2:23">
      <c r="B336" s="89" t="s">
        <v>3903</v>
      </c>
      <c r="C336" t="s">
        <v>2727</v>
      </c>
      <c r="D336" s="92">
        <v>9722</v>
      </c>
      <c r="E336"/>
      <c r="F336" t="s">
        <v>2729</v>
      </c>
      <c r="G336" s="87">
        <v>45169</v>
      </c>
      <c r="H336" t="s">
        <v>1052</v>
      </c>
      <c r="I336" s="91">
        <v>2.59</v>
      </c>
      <c r="J336" t="s">
        <v>1057</v>
      </c>
      <c r="K336" t="s">
        <v>203</v>
      </c>
      <c r="L336" s="90">
        <v>7.7299999999999994E-2</v>
      </c>
      <c r="M336" s="90">
        <v>8.1500000000000003E-2</v>
      </c>
      <c r="N336" s="91">
        <v>846739.46</v>
      </c>
      <c r="O336" s="91">
        <v>100.41</v>
      </c>
      <c r="P336" s="91">
        <v>304.80067640528102</v>
      </c>
      <c r="Q336" s="90">
        <f t="shared" si="5"/>
        <v>1.499695072819481E-4</v>
      </c>
      <c r="R336" s="90">
        <f>P336/'סכום נכסי הקרן'!$C$42</f>
        <v>1.9114163099113757E-5</v>
      </c>
      <c r="W336" s="93"/>
    </row>
    <row r="337" spans="2:23">
      <c r="B337" t="s">
        <v>3875</v>
      </c>
      <c r="C337" t="s">
        <v>2727</v>
      </c>
      <c r="D337" s="92">
        <v>8763</v>
      </c>
      <c r="E337"/>
      <c r="F337" t="s">
        <v>2729</v>
      </c>
      <c r="G337" s="87">
        <v>44529</v>
      </c>
      <c r="H337" t="s">
        <v>1052</v>
      </c>
      <c r="I337" s="91">
        <v>2.57</v>
      </c>
      <c r="J337" t="s">
        <v>1057</v>
      </c>
      <c r="K337" t="s">
        <v>203</v>
      </c>
      <c r="L337" s="90">
        <v>7.6300000000000007E-2</v>
      </c>
      <c r="M337" s="90">
        <v>8.0799999999999997E-2</v>
      </c>
      <c r="N337" s="91">
        <v>19347622.719999999</v>
      </c>
      <c r="O337" s="91">
        <v>101.21999999999994</v>
      </c>
      <c r="P337" s="91">
        <v>7020.7434426104601</v>
      </c>
      <c r="Q337" s="90">
        <f t="shared" si="5"/>
        <v>3.4543802437015064E-3</v>
      </c>
      <c r="R337" s="90">
        <f>P337/'סכום נכסי הקרן'!$C$42</f>
        <v>4.4027341678420451E-4</v>
      </c>
      <c r="W337" s="93"/>
    </row>
    <row r="338" spans="2:23">
      <c r="B338" t="s">
        <v>3875</v>
      </c>
      <c r="C338" t="s">
        <v>2727</v>
      </c>
      <c r="D338" s="92">
        <v>9327</v>
      </c>
      <c r="E338"/>
      <c r="F338" t="s">
        <v>2729</v>
      </c>
      <c r="G338" s="87">
        <v>44880</v>
      </c>
      <c r="H338" t="s">
        <v>1052</v>
      </c>
      <c r="I338" s="91">
        <v>2.59</v>
      </c>
      <c r="J338" t="s">
        <v>1057</v>
      </c>
      <c r="K338" t="s">
        <v>200</v>
      </c>
      <c r="L338" s="90">
        <v>6.9500000000000006E-2</v>
      </c>
      <c r="M338" s="90">
        <v>7.3200000000000001E-2</v>
      </c>
      <c r="N338" s="91">
        <v>530350.25</v>
      </c>
      <c r="O338" s="91">
        <v>102.26399999811446</v>
      </c>
      <c r="P338" s="91">
        <v>189.60813992563999</v>
      </c>
      <c r="Q338" s="90">
        <f t="shared" si="5"/>
        <v>9.3291916726213087E-5</v>
      </c>
      <c r="R338" s="90">
        <f>P338/'סכום נכסי הקרן'!$C$42</f>
        <v>1.1890396550955529E-5</v>
      </c>
      <c r="W338" s="93"/>
    </row>
    <row r="339" spans="2:23">
      <c r="B339" t="s">
        <v>3875</v>
      </c>
      <c r="C339" t="s">
        <v>2727</v>
      </c>
      <c r="D339" s="92">
        <v>9474</v>
      </c>
      <c r="E339"/>
      <c r="F339" t="s">
        <v>2729</v>
      </c>
      <c r="G339" s="87">
        <v>44977</v>
      </c>
      <c r="H339" t="s">
        <v>1052</v>
      </c>
      <c r="I339" s="91">
        <v>2.59</v>
      </c>
      <c r="J339" t="s">
        <v>1057</v>
      </c>
      <c r="K339" t="s">
        <v>200</v>
      </c>
      <c r="L339" s="90">
        <v>6.9500000000000006E-2</v>
      </c>
      <c r="M339" s="90">
        <v>7.3200000000000001E-2</v>
      </c>
      <c r="N339" s="91">
        <v>205311.56</v>
      </c>
      <c r="O339" s="91">
        <v>100.53</v>
      </c>
      <c r="P339" s="91">
        <v>72.157339059292795</v>
      </c>
      <c r="Q339" s="90">
        <f t="shared" si="5"/>
        <v>3.5503203972913215E-5</v>
      </c>
      <c r="R339" s="90">
        <f>P339/'סכום נכסי הקרן'!$C$42</f>
        <v>4.5250134082493701E-6</v>
      </c>
      <c r="W339" s="93"/>
    </row>
    <row r="340" spans="2:23">
      <c r="B340" t="s">
        <v>3875</v>
      </c>
      <c r="C340" t="s">
        <v>2727</v>
      </c>
      <c r="D340" s="92">
        <v>9571</v>
      </c>
      <c r="E340"/>
      <c r="F340" t="s">
        <v>2729</v>
      </c>
      <c r="G340" s="87">
        <v>45069</v>
      </c>
      <c r="H340" t="s">
        <v>1052</v>
      </c>
      <c r="I340" s="91">
        <v>2.59</v>
      </c>
      <c r="J340" t="s">
        <v>1057</v>
      </c>
      <c r="K340" t="s">
        <v>200</v>
      </c>
      <c r="L340" s="90">
        <v>6.9500000000000006E-2</v>
      </c>
      <c r="M340" s="90">
        <v>7.3200000000000001E-2</v>
      </c>
      <c r="N340" s="91">
        <v>336874.84</v>
      </c>
      <c r="O340" s="91">
        <v>101.22000000000017</v>
      </c>
      <c r="P340" s="91">
        <v>119.20825568158099</v>
      </c>
      <c r="Q340" s="90">
        <f t="shared" si="5"/>
        <v>5.8653424196264157E-5</v>
      </c>
      <c r="R340" s="90">
        <f>P340/'סכום נכסי הקרן'!$C$42</f>
        <v>7.4755937838828057E-6</v>
      </c>
      <c r="W340" s="93"/>
    </row>
    <row r="341" spans="2:23">
      <c r="B341" t="s">
        <v>3874</v>
      </c>
      <c r="C341" t="s">
        <v>2727</v>
      </c>
      <c r="D341" s="92">
        <v>93821</v>
      </c>
      <c r="E341"/>
      <c r="F341" t="s">
        <v>2729</v>
      </c>
      <c r="G341" s="87">
        <v>44341</v>
      </c>
      <c r="H341" t="s">
        <v>1052</v>
      </c>
      <c r="I341" s="91">
        <v>0.48</v>
      </c>
      <c r="J341" t="s">
        <v>1057</v>
      </c>
      <c r="K341" t="s">
        <v>106</v>
      </c>
      <c r="L341" s="90">
        <v>7.9399999999999998E-2</v>
      </c>
      <c r="M341" s="90">
        <v>8.9700000000000002E-2</v>
      </c>
      <c r="N341" s="91">
        <v>1988482.61</v>
      </c>
      <c r="O341" s="91">
        <v>99.9</v>
      </c>
      <c r="P341" s="91">
        <v>7646.0158963241101</v>
      </c>
      <c r="Q341" s="90">
        <f t="shared" si="5"/>
        <v>3.7620298293465407E-3</v>
      </c>
      <c r="R341" s="90">
        <f>P341/'סכום נכסי הקרן'!$C$42</f>
        <v>4.7948448351351278E-4</v>
      </c>
      <c r="W341" s="93"/>
    </row>
    <row r="342" spans="2:23">
      <c r="B342" t="s">
        <v>3874</v>
      </c>
      <c r="C342" t="s">
        <v>2727</v>
      </c>
      <c r="D342" s="92">
        <v>9410</v>
      </c>
      <c r="E342"/>
      <c r="F342" t="s">
        <v>2729</v>
      </c>
      <c r="G342" s="87">
        <v>44946</v>
      </c>
      <c r="H342" t="s">
        <v>1052</v>
      </c>
      <c r="I342" s="91">
        <v>0.48</v>
      </c>
      <c r="J342" t="s">
        <v>1057</v>
      </c>
      <c r="K342" t="s">
        <v>106</v>
      </c>
      <c r="L342" s="90">
        <v>7.9399999999999998E-2</v>
      </c>
      <c r="M342" s="90">
        <v>8.9700000000000002E-2</v>
      </c>
      <c r="N342" s="91">
        <v>5545.99</v>
      </c>
      <c r="O342" s="91">
        <v>101.89778014385169</v>
      </c>
      <c r="P342" s="91">
        <v>21.751625442752999</v>
      </c>
      <c r="Q342" s="90">
        <f t="shared" si="5"/>
        <v>1.0702340259552764E-5</v>
      </c>
      <c r="R342" s="90">
        <f>P342/'סכום נכסי הקרן'!$C$42</f>
        <v>1.3640524728717752E-6</v>
      </c>
      <c r="W342" s="93"/>
    </row>
    <row r="343" spans="2:23">
      <c r="B343" t="s">
        <v>3874</v>
      </c>
      <c r="C343" t="s">
        <v>2727</v>
      </c>
      <c r="D343" s="92">
        <v>9460</v>
      </c>
      <c r="E343"/>
      <c r="F343" t="s">
        <v>2729</v>
      </c>
      <c r="G343" s="87">
        <v>44978</v>
      </c>
      <c r="H343" t="s">
        <v>1052</v>
      </c>
      <c r="I343" s="91">
        <v>0.48</v>
      </c>
      <c r="J343" t="s">
        <v>1057</v>
      </c>
      <c r="K343" t="s">
        <v>106</v>
      </c>
      <c r="L343" s="90">
        <v>7.9399999999999998E-2</v>
      </c>
      <c r="M343" s="90">
        <v>8.9700000000000002E-2</v>
      </c>
      <c r="N343" s="91">
        <v>7573.92</v>
      </c>
      <c r="O343" s="91">
        <v>100.03</v>
      </c>
      <c r="P343" s="91">
        <v>29.160763685424001</v>
      </c>
      <c r="Q343" s="90">
        <f t="shared" si="5"/>
        <v>1.4347820396741715E-5</v>
      </c>
      <c r="R343" s="90">
        <f>P343/'סכום נכסי הקרן'!$C$42</f>
        <v>1.82868227115342E-6</v>
      </c>
      <c r="W343" s="93"/>
    </row>
    <row r="344" spans="2:23">
      <c r="B344" t="s">
        <v>3874</v>
      </c>
      <c r="C344" t="s">
        <v>2727</v>
      </c>
      <c r="D344" s="92">
        <v>9511</v>
      </c>
      <c r="E344"/>
      <c r="F344" t="s">
        <v>2729</v>
      </c>
      <c r="G344" s="87">
        <v>45005</v>
      </c>
      <c r="H344" t="s">
        <v>1052</v>
      </c>
      <c r="I344" s="91">
        <v>0.48</v>
      </c>
      <c r="J344" t="s">
        <v>1057</v>
      </c>
      <c r="K344" t="s">
        <v>106</v>
      </c>
      <c r="L344" s="90">
        <v>7.9299999999999995E-2</v>
      </c>
      <c r="M344" s="90">
        <v>8.9599999999999999E-2</v>
      </c>
      <c r="N344" s="91">
        <v>3932.85</v>
      </c>
      <c r="O344" s="91">
        <v>100.03</v>
      </c>
      <c r="P344" s="91">
        <v>15.142080911895</v>
      </c>
      <c r="Q344" s="90">
        <f t="shared" si="5"/>
        <v>7.4502800989877963E-6</v>
      </c>
      <c r="R344" s="90">
        <f>P344/'סכום נכסי הקרן'!$C$42</f>
        <v>9.4956549185966152E-7</v>
      </c>
      <c r="W344" s="93"/>
    </row>
    <row r="345" spans="2:23">
      <c r="B345" t="s">
        <v>3874</v>
      </c>
      <c r="C345" t="s">
        <v>2727</v>
      </c>
      <c r="D345" s="92">
        <v>9540</v>
      </c>
      <c r="E345"/>
      <c r="F345" t="s">
        <v>2729</v>
      </c>
      <c r="G345" s="87">
        <v>45036</v>
      </c>
      <c r="H345" t="s">
        <v>1052</v>
      </c>
      <c r="I345" s="91">
        <v>0.48</v>
      </c>
      <c r="J345" t="s">
        <v>1057</v>
      </c>
      <c r="K345" t="s">
        <v>106</v>
      </c>
      <c r="L345" s="90">
        <v>7.9399999999999998E-2</v>
      </c>
      <c r="M345" s="90">
        <v>8.9700000000000002E-2</v>
      </c>
      <c r="N345" s="91">
        <v>14370.14</v>
      </c>
      <c r="O345" s="91">
        <v>100.03</v>
      </c>
      <c r="P345" s="91">
        <v>55.327262060658001</v>
      </c>
      <c r="Q345" s="90">
        <f t="shared" si="5"/>
        <v>2.7222387851473738E-5</v>
      </c>
      <c r="R345" s="90">
        <f>P345/'סכום נכסי הקרן'!$C$42</f>
        <v>3.4695930577551133E-6</v>
      </c>
      <c r="W345" s="93"/>
    </row>
    <row r="346" spans="2:23">
      <c r="B346" t="s">
        <v>3874</v>
      </c>
      <c r="C346" t="s">
        <v>2727</v>
      </c>
      <c r="D346" s="92">
        <v>9562</v>
      </c>
      <c r="E346"/>
      <c r="F346" t="s">
        <v>2729</v>
      </c>
      <c r="G346" s="87">
        <v>45068</v>
      </c>
      <c r="H346" t="s">
        <v>1052</v>
      </c>
      <c r="I346" s="91">
        <v>0.48</v>
      </c>
      <c r="J346" t="s">
        <v>1057</v>
      </c>
      <c r="K346" t="s">
        <v>106</v>
      </c>
      <c r="L346" s="90">
        <v>7.9399999999999998E-2</v>
      </c>
      <c r="M346" s="90">
        <v>8.9700000000000002E-2</v>
      </c>
      <c r="N346" s="91">
        <v>7765.9</v>
      </c>
      <c r="O346" s="91">
        <v>100.03</v>
      </c>
      <c r="P346" s="91">
        <v>29.899916384729998</v>
      </c>
      <c r="Q346" s="90">
        <f t="shared" si="5"/>
        <v>1.4711501893214673E-5</v>
      </c>
      <c r="R346" s="90">
        <f>P346/'סכום נכסי הקרן'!$C$42</f>
        <v>1.8750348101842035E-6</v>
      </c>
      <c r="W346" s="93"/>
    </row>
    <row r="347" spans="2:23">
      <c r="B347" t="s">
        <v>3874</v>
      </c>
      <c r="C347" t="s">
        <v>2727</v>
      </c>
      <c r="D347" s="92">
        <v>9603</v>
      </c>
      <c r="E347"/>
      <c r="F347" t="s">
        <v>2729</v>
      </c>
      <c r="G347" s="87">
        <v>45097</v>
      </c>
      <c r="H347" t="s">
        <v>1052</v>
      </c>
      <c r="I347" s="91">
        <v>0.48</v>
      </c>
      <c r="J347" t="s">
        <v>1057</v>
      </c>
      <c r="K347" t="s">
        <v>106</v>
      </c>
      <c r="L347" s="90">
        <v>7.9399999999999998E-2</v>
      </c>
      <c r="M347" s="90">
        <v>8.9700000000000002E-2</v>
      </c>
      <c r="N347" s="91">
        <v>6064.52</v>
      </c>
      <c r="O347" s="91">
        <v>100.53</v>
      </c>
      <c r="P347" s="91">
        <v>23.466051868644001</v>
      </c>
      <c r="Q347" s="90">
        <f t="shared" si="5"/>
        <v>1.1545880665677565E-5</v>
      </c>
      <c r="R347" s="90">
        <f>P347/'סכום נכסי הקרן'!$C$42</f>
        <v>1.4715647878455734E-6</v>
      </c>
      <c r="W347" s="93"/>
    </row>
    <row r="348" spans="2:23">
      <c r="B348" t="s">
        <v>3874</v>
      </c>
      <c r="C348" t="s">
        <v>2727</v>
      </c>
      <c r="D348" s="92">
        <v>9659</v>
      </c>
      <c r="E348"/>
      <c r="F348" t="s">
        <v>2729</v>
      </c>
      <c r="G348" s="87">
        <v>45159</v>
      </c>
      <c r="H348" t="s">
        <v>1052</v>
      </c>
      <c r="I348" s="91">
        <v>0.48</v>
      </c>
      <c r="J348" t="s">
        <v>1057</v>
      </c>
      <c r="K348" t="s">
        <v>106</v>
      </c>
      <c r="L348" s="90">
        <v>7.9399999999999998E-2</v>
      </c>
      <c r="M348" s="90">
        <v>8.9700000000000002E-2</v>
      </c>
      <c r="N348" s="91">
        <v>14882.96</v>
      </c>
      <c r="O348" s="91">
        <v>100.02</v>
      </c>
      <c r="P348" s="91">
        <v>57.295969942607996</v>
      </c>
      <c r="Q348" s="90">
        <f t="shared" si="5"/>
        <v>2.8191041053035379E-5</v>
      </c>
      <c r="R348" s="90">
        <f>P348/'סכום נכסי הקרן'!$C$42</f>
        <v>3.5930514568436626E-6</v>
      </c>
      <c r="W348" s="93"/>
    </row>
    <row r="349" spans="2:23">
      <c r="B349" t="s">
        <v>3874</v>
      </c>
      <c r="C349" t="s">
        <v>2727</v>
      </c>
      <c r="D349" s="92">
        <v>9749</v>
      </c>
      <c r="E349"/>
      <c r="F349" t="s">
        <v>2729</v>
      </c>
      <c r="G349" s="87">
        <v>45189</v>
      </c>
      <c r="H349" t="s">
        <v>1052</v>
      </c>
      <c r="I349" s="91">
        <v>0.48</v>
      </c>
      <c r="J349" t="s">
        <v>1057</v>
      </c>
      <c r="K349" t="s">
        <v>106</v>
      </c>
      <c r="L349" s="90">
        <v>7.9399999999999998E-2</v>
      </c>
      <c r="M349" s="90">
        <v>8.9700000000000002E-2</v>
      </c>
      <c r="N349" s="91">
        <v>7509.11</v>
      </c>
      <c r="O349" s="91">
        <v>99.9</v>
      </c>
      <c r="P349" s="91">
        <v>28.87366182561</v>
      </c>
      <c r="Q349" s="90">
        <f t="shared" si="5"/>
        <v>1.4206559147049519E-5</v>
      </c>
      <c r="R349" s="90">
        <f>P349/'סכום נכסי הקרן'!$C$42</f>
        <v>1.8106780073858195E-6</v>
      </c>
      <c r="W349" s="93"/>
    </row>
    <row r="350" spans="2:23">
      <c r="B350" t="s">
        <v>3876</v>
      </c>
      <c r="C350" t="s">
        <v>2727</v>
      </c>
      <c r="D350" s="92">
        <v>9459</v>
      </c>
      <c r="E350"/>
      <c r="F350" t="s">
        <v>951</v>
      </c>
      <c r="G350" s="87">
        <v>44195</v>
      </c>
      <c r="H350" t="s">
        <v>1052</v>
      </c>
      <c r="I350" s="91">
        <v>2.79</v>
      </c>
      <c r="J350" t="s">
        <v>1057</v>
      </c>
      <c r="K350" t="s">
        <v>113</v>
      </c>
      <c r="L350" s="90">
        <v>7.5300000000000006E-2</v>
      </c>
      <c r="M350" s="90">
        <v>7.5499999999999998E-2</v>
      </c>
      <c r="N350" s="91">
        <v>1226157.6100000001</v>
      </c>
      <c r="O350" s="91">
        <v>100.59999999999992</v>
      </c>
      <c r="P350" s="91">
        <v>5797.8884659686901</v>
      </c>
      <c r="Q350" s="90">
        <f t="shared" si="5"/>
        <v>2.8527052064703001E-3</v>
      </c>
      <c r="R350" s="90">
        <f>P350/'סכום נכסי הקרן'!$C$42</f>
        <v>3.6358772912183698E-4</v>
      </c>
      <c r="W350" s="93"/>
    </row>
    <row r="351" spans="2:23">
      <c r="B351" t="s">
        <v>3876</v>
      </c>
      <c r="C351" t="s">
        <v>2727</v>
      </c>
      <c r="D351" s="92">
        <v>9448</v>
      </c>
      <c r="E351"/>
      <c r="F351" t="s">
        <v>951</v>
      </c>
      <c r="G351" s="87">
        <v>43788</v>
      </c>
      <c r="H351" t="s">
        <v>1052</v>
      </c>
      <c r="I351" s="91">
        <v>2.85</v>
      </c>
      <c r="J351" t="s">
        <v>1057</v>
      </c>
      <c r="K351" t="s">
        <v>110</v>
      </c>
      <c r="L351" s="90">
        <v>5.8200000000000002E-2</v>
      </c>
      <c r="M351" s="90">
        <v>5.8900000000000001E-2</v>
      </c>
      <c r="N351" s="91">
        <v>4668945.51</v>
      </c>
      <c r="O351" s="91">
        <v>101.81</v>
      </c>
      <c r="P351" s="91">
        <v>19287.137266788501</v>
      </c>
      <c r="Q351" s="90">
        <f t="shared" si="5"/>
        <v>9.4897508328805492E-3</v>
      </c>
      <c r="R351" s="90">
        <f>P351/'סכום נכסי הקרן'!$C$42</f>
        <v>1.2095035082605975E-3</v>
      </c>
      <c r="W351" s="93"/>
    </row>
    <row r="352" spans="2:23">
      <c r="B352" t="s">
        <v>3876</v>
      </c>
      <c r="C352" t="s">
        <v>2727</v>
      </c>
      <c r="D352" s="92">
        <v>9617</v>
      </c>
      <c r="E352"/>
      <c r="F352" t="s">
        <v>951</v>
      </c>
      <c r="G352" s="87">
        <v>45099</v>
      </c>
      <c r="H352" t="s">
        <v>1052</v>
      </c>
      <c r="I352" s="91">
        <v>2.85</v>
      </c>
      <c r="J352" t="s">
        <v>1057</v>
      </c>
      <c r="K352" t="s">
        <v>110</v>
      </c>
      <c r="L352" s="90">
        <v>5.8200000000000002E-2</v>
      </c>
      <c r="M352" s="90">
        <v>5.9299999999999999E-2</v>
      </c>
      <c r="N352" s="91">
        <v>80759.02</v>
      </c>
      <c r="O352" s="91">
        <v>100</v>
      </c>
      <c r="P352" s="91">
        <v>327.67972365000003</v>
      </c>
      <c r="Q352" s="90">
        <f t="shared" si="5"/>
        <v>1.6122656708521653E-4</v>
      </c>
      <c r="R352" s="90">
        <f>P352/'סכום נכסי הקרן'!$C$42</f>
        <v>2.0548916609983299E-5</v>
      </c>
      <c r="W352" s="93"/>
    </row>
    <row r="353" spans="2:23">
      <c r="B353" t="s">
        <v>3877</v>
      </c>
      <c r="C353" t="s">
        <v>2727</v>
      </c>
      <c r="D353" s="92">
        <v>9047</v>
      </c>
      <c r="E353"/>
      <c r="F353" t="s">
        <v>951</v>
      </c>
      <c r="G353" s="87">
        <v>44677</v>
      </c>
      <c r="H353" t="s">
        <v>1052</v>
      </c>
      <c r="I353" s="91">
        <v>2.74</v>
      </c>
      <c r="J353" t="s">
        <v>1057</v>
      </c>
      <c r="K353" t="s">
        <v>203</v>
      </c>
      <c r="L353" s="90">
        <v>0.1149</v>
      </c>
      <c r="M353" s="90">
        <v>0.1217</v>
      </c>
      <c r="N353" s="91">
        <v>5899435.1500000004</v>
      </c>
      <c r="O353" s="91">
        <v>102.81999999999977</v>
      </c>
      <c r="P353" s="91">
        <v>2174.5890208109499</v>
      </c>
      <c r="Q353" s="90">
        <f t="shared" si="5"/>
        <v>1.0699518381583936E-3</v>
      </c>
      <c r="R353" s="90">
        <f>P353/'סכום נכסי הקרן'!$C$42</f>
        <v>1.3636928141870229E-4</v>
      </c>
      <c r="W353" s="93"/>
    </row>
    <row r="354" spans="2:23">
      <c r="B354" t="s">
        <v>3877</v>
      </c>
      <c r="C354" t="s">
        <v>2727</v>
      </c>
      <c r="D354" s="92">
        <v>9048</v>
      </c>
      <c r="E354"/>
      <c r="F354" t="s">
        <v>951</v>
      </c>
      <c r="G354" s="87">
        <v>44677</v>
      </c>
      <c r="H354" t="s">
        <v>1052</v>
      </c>
      <c r="I354" s="91">
        <v>2.93</v>
      </c>
      <c r="J354" t="s">
        <v>1057</v>
      </c>
      <c r="K354" t="s">
        <v>203</v>
      </c>
      <c r="L354" s="90">
        <v>7.5700000000000003E-2</v>
      </c>
      <c r="M354" s="90">
        <v>7.8899999999999998E-2</v>
      </c>
      <c r="N354" s="91">
        <v>18939146.41</v>
      </c>
      <c r="O354" s="91">
        <v>101.85999999999999</v>
      </c>
      <c r="P354" s="91">
        <v>6915.9721101615196</v>
      </c>
      <c r="Q354" s="90">
        <f t="shared" si="5"/>
        <v>3.4028301445024204E-3</v>
      </c>
      <c r="R354" s="90">
        <f>P354/'סכום נכסי הקרן'!$C$42</f>
        <v>4.3370316779342566E-4</v>
      </c>
      <c r="W354" s="93"/>
    </row>
    <row r="355" spans="2:23">
      <c r="B355" t="s">
        <v>3877</v>
      </c>
      <c r="C355" t="s">
        <v>2727</v>
      </c>
      <c r="D355" s="92">
        <v>9074</v>
      </c>
      <c r="E355"/>
      <c r="F355" t="s">
        <v>951</v>
      </c>
      <c r="G355" s="87">
        <v>44684</v>
      </c>
      <c r="H355" t="s">
        <v>1052</v>
      </c>
      <c r="I355" s="91">
        <v>2.92</v>
      </c>
      <c r="J355" t="s">
        <v>1057</v>
      </c>
      <c r="K355" t="s">
        <v>203</v>
      </c>
      <c r="L355" s="90">
        <v>7.7700000000000005E-2</v>
      </c>
      <c r="M355" s="90">
        <v>8.8700000000000001E-2</v>
      </c>
      <c r="N355" s="91">
        <v>958073.35</v>
      </c>
      <c r="O355" s="91">
        <v>101.96</v>
      </c>
      <c r="P355" s="91">
        <v>350.20129417611003</v>
      </c>
      <c r="Q355" s="90">
        <f t="shared" si="5"/>
        <v>1.7230773945940567E-4</v>
      </c>
      <c r="R355" s="90">
        <f>P355/'סכום נכסי הקרן'!$C$42</f>
        <v>2.1961252623673332E-5</v>
      </c>
      <c r="W355" s="93"/>
    </row>
    <row r="356" spans="2:23">
      <c r="B356" t="s">
        <v>3877</v>
      </c>
      <c r="C356" t="s">
        <v>2727</v>
      </c>
      <c r="D356" s="92">
        <v>9220</v>
      </c>
      <c r="E356"/>
      <c r="F356" t="s">
        <v>951</v>
      </c>
      <c r="G356" s="87">
        <v>44811</v>
      </c>
      <c r="H356" t="s">
        <v>1052</v>
      </c>
      <c r="I356" s="91">
        <v>2.95</v>
      </c>
      <c r="J356" t="s">
        <v>1057</v>
      </c>
      <c r="K356" t="s">
        <v>203</v>
      </c>
      <c r="L356" s="90">
        <v>7.9600000000000004E-2</v>
      </c>
      <c r="M356" s="90">
        <v>7.9899999999999999E-2</v>
      </c>
      <c r="N356" s="91">
        <v>1417759.74</v>
      </c>
      <c r="O356" s="91">
        <v>101.42</v>
      </c>
      <c r="P356" s="91">
        <v>515.48425629841802</v>
      </c>
      <c r="Q356" s="90">
        <f t="shared" si="5"/>
        <v>2.5363106421024914E-4</v>
      </c>
      <c r="R356" s="90">
        <f>P356/'סכום נכסי הקרן'!$C$42</f>
        <v>3.2326208281808801E-5</v>
      </c>
      <c r="W356" s="93"/>
    </row>
    <row r="357" spans="2:23">
      <c r="B357" t="s">
        <v>3877</v>
      </c>
      <c r="C357" t="s">
        <v>2727</v>
      </c>
      <c r="D357" s="92">
        <v>9599</v>
      </c>
      <c r="E357"/>
      <c r="F357" t="s">
        <v>951</v>
      </c>
      <c r="G357" s="87">
        <v>45089</v>
      </c>
      <c r="H357" t="s">
        <v>1052</v>
      </c>
      <c r="I357" s="91">
        <v>2.95</v>
      </c>
      <c r="J357" t="s">
        <v>1057</v>
      </c>
      <c r="K357" t="s">
        <v>203</v>
      </c>
      <c r="L357" s="90">
        <v>0.08</v>
      </c>
      <c r="M357" s="90">
        <v>8.3099999999999993E-2</v>
      </c>
      <c r="N357" s="91">
        <v>1350953.23</v>
      </c>
      <c r="O357" s="91">
        <v>100.4500000000001</v>
      </c>
      <c r="P357" s="91">
        <v>486.49615825329801</v>
      </c>
      <c r="Q357" s="90">
        <f t="shared" si="5"/>
        <v>2.3936819959938788E-4</v>
      </c>
      <c r="R357" s="90">
        <f>P357/'סכום נכסי הקרן'!$C$42</f>
        <v>3.0508353936791594E-5</v>
      </c>
      <c r="W357" s="93"/>
    </row>
    <row r="358" spans="2:23">
      <c r="B358" t="s">
        <v>3877</v>
      </c>
      <c r="C358" t="s">
        <v>2727</v>
      </c>
      <c r="D358" s="92">
        <v>9748</v>
      </c>
      <c r="E358"/>
      <c r="F358" t="s">
        <v>951</v>
      </c>
      <c r="G358" s="87">
        <v>45180</v>
      </c>
      <c r="H358" t="s">
        <v>1052</v>
      </c>
      <c r="I358" s="91">
        <v>2.95</v>
      </c>
      <c r="J358" t="s">
        <v>1057</v>
      </c>
      <c r="K358" t="s">
        <v>203</v>
      </c>
      <c r="L358" s="90">
        <v>0.08</v>
      </c>
      <c r="M358" s="90">
        <v>8.3699999999999997E-2</v>
      </c>
      <c r="N358" s="91">
        <v>1956248.11</v>
      </c>
      <c r="O358" s="91">
        <v>100.3</v>
      </c>
      <c r="P358" s="91">
        <v>703.41889227730496</v>
      </c>
      <c r="Q358" s="90">
        <f t="shared" si="5"/>
        <v>3.4609957540702291E-4</v>
      </c>
      <c r="R358" s="90">
        <f>P358/'סכום נכסי הקרן'!$C$42</f>
        <v>4.4111658781585901E-5</v>
      </c>
      <c r="W358" s="93"/>
    </row>
    <row r="359" spans="2:23">
      <c r="B359" t="s">
        <v>3878</v>
      </c>
      <c r="C359" t="s">
        <v>2727</v>
      </c>
      <c r="D359" s="92">
        <v>6496</v>
      </c>
      <c r="E359"/>
      <c r="F359" t="s">
        <v>924</v>
      </c>
      <c r="G359" s="87">
        <v>43343</v>
      </c>
      <c r="H359" t="s">
        <v>2737</v>
      </c>
      <c r="I359" s="91">
        <v>7.87</v>
      </c>
      <c r="J359" t="s">
        <v>938</v>
      </c>
      <c r="K359" t="s">
        <v>106</v>
      </c>
      <c r="L359" s="90">
        <v>4.4999999999999998E-2</v>
      </c>
      <c r="M359" s="90">
        <v>7.6100000000000001E-2</v>
      </c>
      <c r="N359" s="91">
        <v>334040.56</v>
      </c>
      <c r="O359" s="91">
        <v>79.479999999999848</v>
      </c>
      <c r="P359" s="91">
        <v>1021.89193735171</v>
      </c>
      <c r="Q359" s="90">
        <f t="shared" si="5"/>
        <v>5.0279622784123201E-4</v>
      </c>
      <c r="R359" s="90">
        <f>P359/'סכום נכסי הקרן'!$C$42</f>
        <v>6.408322117447735E-5</v>
      </c>
      <c r="W359" s="93"/>
    </row>
    <row r="360" spans="2:23">
      <c r="B360" t="s">
        <v>3878</v>
      </c>
      <c r="C360" t="s">
        <v>2727</v>
      </c>
      <c r="D360" s="92">
        <v>6624</v>
      </c>
      <c r="E360"/>
      <c r="F360" t="s">
        <v>924</v>
      </c>
      <c r="G360" s="87">
        <v>43434</v>
      </c>
      <c r="H360" t="s">
        <v>2737</v>
      </c>
      <c r="I360" s="91">
        <v>7.87</v>
      </c>
      <c r="J360" t="s">
        <v>938</v>
      </c>
      <c r="K360" t="s">
        <v>106</v>
      </c>
      <c r="L360" s="90">
        <v>4.4999999999999998E-2</v>
      </c>
      <c r="M360" s="90">
        <v>7.6100000000000001E-2</v>
      </c>
      <c r="N360" s="91">
        <v>305366.57</v>
      </c>
      <c r="O360" s="91">
        <v>79.48</v>
      </c>
      <c r="P360" s="91">
        <v>934.172891518764</v>
      </c>
      <c r="Q360" s="90">
        <f t="shared" si="5"/>
        <v>4.5963627741737659E-4</v>
      </c>
      <c r="R360" s="90">
        <f>P360/'סכום נכסי הקרן'!$C$42</f>
        <v>5.8582327381446004E-5</v>
      </c>
      <c r="W360" s="93"/>
    </row>
    <row r="361" spans="2:23">
      <c r="B361" t="s">
        <v>3878</v>
      </c>
      <c r="C361" t="s">
        <v>2727</v>
      </c>
      <c r="D361" s="92">
        <v>6484</v>
      </c>
      <c r="E361"/>
      <c r="F361" t="s">
        <v>924</v>
      </c>
      <c r="G361" s="87">
        <v>43251</v>
      </c>
      <c r="H361" t="s">
        <v>2737</v>
      </c>
      <c r="I361" s="91">
        <v>7.87</v>
      </c>
      <c r="J361" t="s">
        <v>938</v>
      </c>
      <c r="K361" t="s">
        <v>106</v>
      </c>
      <c r="L361" s="90">
        <v>4.4999999999999998E-2</v>
      </c>
      <c r="M361" s="90">
        <v>7.6100000000000001E-2</v>
      </c>
      <c r="N361" s="91">
        <v>1728463.24</v>
      </c>
      <c r="O361" s="91">
        <v>79.480000000000032</v>
      </c>
      <c r="P361" s="91">
        <v>5287.6891625520502</v>
      </c>
      <c r="Q361" s="90">
        <f t="shared" si="5"/>
        <v>2.6016744704123241E-3</v>
      </c>
      <c r="R361" s="90">
        <f>P361/'סכום נכסי הקרן'!$C$42</f>
        <v>3.3159294218903834E-4</v>
      </c>
      <c r="W361" s="93"/>
    </row>
    <row r="362" spans="2:23">
      <c r="B362" t="s">
        <v>3878</v>
      </c>
      <c r="C362" t="s">
        <v>2727</v>
      </c>
      <c r="D362" s="92">
        <v>6785</v>
      </c>
      <c r="E362"/>
      <c r="F362" t="s">
        <v>924</v>
      </c>
      <c r="G362" s="87">
        <v>43524</v>
      </c>
      <c r="H362" t="s">
        <v>2737</v>
      </c>
      <c r="I362" s="91">
        <v>7.87</v>
      </c>
      <c r="J362" t="s">
        <v>938</v>
      </c>
      <c r="K362" t="s">
        <v>106</v>
      </c>
      <c r="L362" s="90">
        <v>4.4999999999999998E-2</v>
      </c>
      <c r="M362" s="90">
        <v>7.6100000000000001E-2</v>
      </c>
      <c r="N362" s="91">
        <v>289618.34000000003</v>
      </c>
      <c r="O362" s="91">
        <v>79.48</v>
      </c>
      <c r="P362" s="91">
        <v>885.99613937656795</v>
      </c>
      <c r="Q362" s="90">
        <f t="shared" si="5"/>
        <v>4.3593211814050274E-4</v>
      </c>
      <c r="R362" s="90">
        <f>P362/'סכום נכסי הקרן'!$C$42</f>
        <v>5.5561145444149101E-5</v>
      </c>
      <c r="W362" s="93"/>
    </row>
    <row r="363" spans="2:23">
      <c r="B363" t="s">
        <v>3880</v>
      </c>
      <c r="C363" t="s">
        <v>2727</v>
      </c>
      <c r="D363" s="92">
        <v>6828</v>
      </c>
      <c r="E363"/>
      <c r="F363" t="s">
        <v>986</v>
      </c>
      <c r="G363" s="87">
        <v>43551</v>
      </c>
      <c r="H363" t="s">
        <v>322</v>
      </c>
      <c r="I363" s="91">
        <v>4.5999999999999996</v>
      </c>
      <c r="J363" t="s">
        <v>938</v>
      </c>
      <c r="K363" t="s">
        <v>106</v>
      </c>
      <c r="L363" s="90">
        <v>4.8500000000000001E-2</v>
      </c>
      <c r="M363" s="90">
        <v>7.9899999999999999E-2</v>
      </c>
      <c r="N363" s="91">
        <v>3971392.23</v>
      </c>
      <c r="O363" s="91">
        <v>90.020000000000294</v>
      </c>
      <c r="P363" s="91">
        <v>13760.357001681699</v>
      </c>
      <c r="Q363" s="90">
        <f t="shared" si="5"/>
        <v>6.7704375984454154E-3</v>
      </c>
      <c r="R363" s="90">
        <f>P363/'סכום נכסי הקרן'!$C$42</f>
        <v>8.629170746407795E-4</v>
      </c>
      <c r="W363" s="93"/>
    </row>
    <row r="364" spans="2:23">
      <c r="B364" t="s">
        <v>3879</v>
      </c>
      <c r="C364" t="s">
        <v>2727</v>
      </c>
      <c r="D364" s="92">
        <v>7088</v>
      </c>
      <c r="E364"/>
      <c r="F364" t="s">
        <v>924</v>
      </c>
      <c r="G364" s="87">
        <v>43684</v>
      </c>
      <c r="H364" t="s">
        <v>214</v>
      </c>
      <c r="I364" s="91">
        <v>7.21</v>
      </c>
      <c r="J364" t="s">
        <v>938</v>
      </c>
      <c r="K364" t="s">
        <v>106</v>
      </c>
      <c r="L364" s="90">
        <v>4.36E-2</v>
      </c>
      <c r="M364" s="90">
        <v>3.7900000000000003E-2</v>
      </c>
      <c r="N364" s="91">
        <v>2761297.2</v>
      </c>
      <c r="O364" s="91">
        <v>105.35</v>
      </c>
      <c r="P364" s="91">
        <v>11196.843384169701</v>
      </c>
      <c r="Q364" s="90">
        <f t="shared" si="5"/>
        <v>5.5091251936866649E-3</v>
      </c>
      <c r="R364" s="90">
        <f>P364/'סכום נכסי הקרן'!$C$42</f>
        <v>7.0215818798145021E-4</v>
      </c>
      <c r="W364" s="93"/>
    </row>
    <row r="365" spans="2:23">
      <c r="B365" t="s">
        <v>3879</v>
      </c>
      <c r="C365" t="s">
        <v>2727</v>
      </c>
      <c r="D365" s="92">
        <v>6711</v>
      </c>
      <c r="E365"/>
      <c r="F365" t="s">
        <v>924</v>
      </c>
      <c r="G365" s="87">
        <v>43482</v>
      </c>
      <c r="H365" t="s">
        <v>214</v>
      </c>
      <c r="I365" s="91">
        <v>6.28</v>
      </c>
      <c r="J365" t="s">
        <v>938</v>
      </c>
      <c r="K365" t="s">
        <v>106</v>
      </c>
      <c r="L365" s="90">
        <v>5.3900000000000003E-2</v>
      </c>
      <c r="M365" s="90">
        <v>6.5600000000000006E-2</v>
      </c>
      <c r="N365" s="91">
        <v>4241186.3899999997</v>
      </c>
      <c r="O365" s="91">
        <v>96.039999999999736</v>
      </c>
      <c r="P365" s="91">
        <v>15677.8830890716</v>
      </c>
      <c r="Q365" s="90">
        <f t="shared" si="5"/>
        <v>7.7139080851833597E-3</v>
      </c>
      <c r="R365" s="90">
        <f>P365/'סכום נכסי הקרן'!$C$42</f>
        <v>9.8316584447107167E-4</v>
      </c>
      <c r="W365" s="93"/>
    </row>
    <row r="366" spans="2:23">
      <c r="B366" t="s">
        <v>3878</v>
      </c>
      <c r="C366" t="s">
        <v>2727</v>
      </c>
      <c r="D366" s="92">
        <v>7310</v>
      </c>
      <c r="E366"/>
      <c r="F366" t="s">
        <v>1049</v>
      </c>
      <c r="G366" s="87">
        <v>43811</v>
      </c>
      <c r="H366" t="s">
        <v>322</v>
      </c>
      <c r="I366" s="91">
        <v>7.07</v>
      </c>
      <c r="J366" t="s">
        <v>938</v>
      </c>
      <c r="K366" t="s">
        <v>106</v>
      </c>
      <c r="L366" s="90">
        <v>4.48E-2</v>
      </c>
      <c r="M366" s="90">
        <v>7.0499999999999993E-2</v>
      </c>
      <c r="N366" s="91">
        <v>833048.98</v>
      </c>
      <c r="O366" s="91">
        <v>87</v>
      </c>
      <c r="P366" s="91">
        <v>2789.5728058974</v>
      </c>
      <c r="Q366" s="90">
        <f t="shared" si="5"/>
        <v>1.37253914315889E-3</v>
      </c>
      <c r="R366" s="90">
        <f>P366/'סכום נכסי הקרן'!$C$42</f>
        <v>1.7493514193478172E-4</v>
      </c>
      <c r="W366" s="93"/>
    </row>
    <row r="367" spans="2:23">
      <c r="B367" t="s">
        <v>3881</v>
      </c>
      <c r="C367" t="s">
        <v>2727</v>
      </c>
      <c r="D367" s="92">
        <v>404555</v>
      </c>
      <c r="E367"/>
      <c r="F367" t="s">
        <v>931</v>
      </c>
      <c r="G367" s="87">
        <v>42354</v>
      </c>
      <c r="H367" t="s">
        <v>2737</v>
      </c>
      <c r="I367" s="91">
        <v>2.2400000000000002</v>
      </c>
      <c r="J367" t="s">
        <v>938</v>
      </c>
      <c r="K367" t="s">
        <v>106</v>
      </c>
      <c r="L367" s="90">
        <v>5.0200000000000002E-2</v>
      </c>
      <c r="M367" s="90">
        <v>7.3999999999999996E-2</v>
      </c>
      <c r="N367" s="91">
        <v>1617622.61</v>
      </c>
      <c r="O367" s="91">
        <v>96.510000000000019</v>
      </c>
      <c r="P367" s="91">
        <v>6008.9340189264403</v>
      </c>
      <c r="Q367" s="90">
        <f t="shared" si="5"/>
        <v>2.9565448631416517E-3</v>
      </c>
      <c r="R367" s="90">
        <f>P367/'סכום נכסי הקרן'!$C$42</f>
        <v>3.7682247376923171E-4</v>
      </c>
      <c r="W367" s="93"/>
    </row>
    <row r="368" spans="2:23">
      <c r="B368" t="s">
        <v>3873</v>
      </c>
      <c r="C368" t="s">
        <v>2727</v>
      </c>
      <c r="D368" s="92">
        <v>6932</v>
      </c>
      <c r="E368"/>
      <c r="F368" t="s">
        <v>3907</v>
      </c>
      <c r="G368" s="87">
        <v>43098</v>
      </c>
      <c r="H368" t="s">
        <v>212</v>
      </c>
      <c r="I368" s="91">
        <v>1.49</v>
      </c>
      <c r="J368" t="s">
        <v>938</v>
      </c>
      <c r="K368" t="s">
        <v>106</v>
      </c>
      <c r="L368" s="90">
        <v>8.1699999999999995E-2</v>
      </c>
      <c r="M368" s="90">
        <v>7.0699999999999999E-2</v>
      </c>
      <c r="N368" s="91">
        <v>1448327.41</v>
      </c>
      <c r="O368" s="91">
        <v>103.71000000000002</v>
      </c>
      <c r="P368" s="91">
        <v>5781.4303137504403</v>
      </c>
      <c r="Q368" s="90">
        <f>P368/$P$11</f>
        <v>2.8446073865833772E-3</v>
      </c>
      <c r="R368" s="90">
        <f>P368/'סכום נכסי הקרן'!$C$42</f>
        <v>3.6255563231181752E-4</v>
      </c>
      <c r="W368" s="93"/>
    </row>
    <row r="369" spans="2:23">
      <c r="B369" t="s">
        <v>3873</v>
      </c>
      <c r="C369" t="s">
        <v>2727</v>
      </c>
      <c r="D369" s="92">
        <v>7291</v>
      </c>
      <c r="E369"/>
      <c r="F369" t="s">
        <v>3907</v>
      </c>
      <c r="G369" s="87">
        <v>43798</v>
      </c>
      <c r="H369" t="s">
        <v>212</v>
      </c>
      <c r="I369" s="91">
        <v>1.49</v>
      </c>
      <c r="J369" t="s">
        <v>938</v>
      </c>
      <c r="K369" t="s">
        <v>106</v>
      </c>
      <c r="L369" s="90">
        <v>8.1699999999999995E-2</v>
      </c>
      <c r="M369" s="90">
        <v>7.9399999999999998E-2</v>
      </c>
      <c r="N369" s="91">
        <v>85195.73</v>
      </c>
      <c r="O369" s="91">
        <v>103.6</v>
      </c>
      <c r="P369" s="91">
        <v>339.72342590172002</v>
      </c>
      <c r="Q369" s="90">
        <f>P369/$P$11</f>
        <v>1.6715236788671908E-4</v>
      </c>
      <c r="R369" s="90">
        <f>P369/'סכום נכסי הקרן'!$C$42</f>
        <v>2.1304181630624018E-5</v>
      </c>
      <c r="W369" s="93"/>
    </row>
    <row r="370" spans="2:23">
      <c r="B370" t="s">
        <v>3889</v>
      </c>
      <c r="C370" t="s">
        <v>2727</v>
      </c>
      <c r="D370" s="92">
        <v>6872</v>
      </c>
      <c r="E370"/>
      <c r="F370" t="s">
        <v>3907</v>
      </c>
      <c r="G370" s="87">
        <v>43570</v>
      </c>
      <c r="H370" t="s">
        <v>212</v>
      </c>
      <c r="I370" s="91">
        <v>2.42</v>
      </c>
      <c r="J370" t="s">
        <v>938</v>
      </c>
      <c r="K370" t="s">
        <v>106</v>
      </c>
      <c r="L370" s="90">
        <v>7.6700000000000004E-2</v>
      </c>
      <c r="M370" s="90">
        <v>7.4899999999999994E-2</v>
      </c>
      <c r="N370" s="91">
        <v>871230.22</v>
      </c>
      <c r="O370" s="91">
        <v>102.3</v>
      </c>
      <c r="P370" s="91">
        <v>3430.4925144659401</v>
      </c>
      <c r="Q370" s="90">
        <f t="shared" si="5"/>
        <v>1.6878875670367588E-3</v>
      </c>
      <c r="R370" s="90">
        <f>P370/'סכום נכסי הקרן'!$C$42</f>
        <v>2.1512745380067257E-4</v>
      </c>
      <c r="W370" s="93"/>
    </row>
    <row r="371" spans="2:23">
      <c r="B371" t="s">
        <v>3889</v>
      </c>
      <c r="C371" t="s">
        <v>2727</v>
      </c>
      <c r="D371" s="92">
        <v>6812</v>
      </c>
      <c r="E371"/>
      <c r="F371" t="s">
        <v>3907</v>
      </c>
      <c r="G371" s="87">
        <v>43536</v>
      </c>
      <c r="H371" t="s">
        <v>212</v>
      </c>
      <c r="I371" s="91">
        <v>2.42</v>
      </c>
      <c r="J371" t="s">
        <v>938</v>
      </c>
      <c r="K371" t="s">
        <v>106</v>
      </c>
      <c r="L371" s="90">
        <v>7.6700000000000004E-2</v>
      </c>
      <c r="M371" s="90">
        <v>7.4899999999999994E-2</v>
      </c>
      <c r="N371" s="91">
        <v>1079765.82</v>
      </c>
      <c r="O371" s="91">
        <v>102.28999999999995</v>
      </c>
      <c r="P371" s="91">
        <v>4251.1914680630198</v>
      </c>
      <c r="Q371" s="90">
        <f t="shared" si="5"/>
        <v>2.0916918470971816E-3</v>
      </c>
      <c r="R371" s="90">
        <f>P371/'סכום נכסי הקרן'!$C$42</f>
        <v>2.6659378858487836E-4</v>
      </c>
      <c r="W371" s="93"/>
    </row>
    <row r="372" spans="2:23">
      <c r="B372" t="s">
        <v>3889</v>
      </c>
      <c r="C372" t="s">
        <v>2727</v>
      </c>
      <c r="D372" s="92">
        <v>7258</v>
      </c>
      <c r="E372"/>
      <c r="F372" t="s">
        <v>3907</v>
      </c>
      <c r="G372" s="87">
        <v>43774</v>
      </c>
      <c r="H372" t="s">
        <v>212</v>
      </c>
      <c r="I372" s="91">
        <v>2.42</v>
      </c>
      <c r="J372" t="s">
        <v>938</v>
      </c>
      <c r="K372" t="s">
        <v>106</v>
      </c>
      <c r="L372" s="90">
        <v>7.6700000000000004E-2</v>
      </c>
      <c r="M372" s="90">
        <v>7.3099999999999998E-2</v>
      </c>
      <c r="N372" s="91">
        <v>795659.14</v>
      </c>
      <c r="O372" s="91">
        <v>102.3</v>
      </c>
      <c r="P372" s="91">
        <v>3132.9293465467799</v>
      </c>
      <c r="Q372" s="90">
        <f t="shared" si="5"/>
        <v>1.5414790937866684E-3</v>
      </c>
      <c r="R372" s="90">
        <f>P372/'סכום נכסי הקרן'!$C$42</f>
        <v>1.9646715753435739E-4</v>
      </c>
      <c r="W372" s="93"/>
    </row>
    <row r="373" spans="2:23">
      <c r="B373" t="s">
        <v>3892</v>
      </c>
      <c r="C373" t="s">
        <v>2727</v>
      </c>
      <c r="D373" s="92">
        <v>6861</v>
      </c>
      <c r="E373"/>
      <c r="F373" t="s">
        <v>3907</v>
      </c>
      <c r="G373" s="87">
        <v>43563</v>
      </c>
      <c r="H373" t="s">
        <v>212</v>
      </c>
      <c r="I373" s="91">
        <v>0.52</v>
      </c>
      <c r="J373" t="s">
        <v>978</v>
      </c>
      <c r="K373" t="s">
        <v>106</v>
      </c>
      <c r="L373" s="90">
        <v>8.0299999999999996E-2</v>
      </c>
      <c r="M373" s="90">
        <v>8.9899999999999994E-2</v>
      </c>
      <c r="N373" s="91">
        <v>5896550.25</v>
      </c>
      <c r="O373" s="91">
        <v>100.34000000000022</v>
      </c>
      <c r="P373" s="91">
        <v>22772.987706751701</v>
      </c>
      <c r="Q373" s="90">
        <f t="shared" si="5"/>
        <v>1.1204875874941596E-2</v>
      </c>
      <c r="R373" s="90">
        <f>P373/'סכום נכסי הקרן'!$C$42</f>
        <v>1.4281024780344706E-3</v>
      </c>
      <c r="W373" s="93"/>
    </row>
    <row r="374" spans="2:23">
      <c r="B374" t="s">
        <v>3873</v>
      </c>
      <c r="C374" t="s">
        <v>2727</v>
      </c>
      <c r="D374" s="92">
        <v>9335</v>
      </c>
      <c r="E374"/>
      <c r="F374" t="s">
        <v>3907</v>
      </c>
      <c r="G374" s="87">
        <v>44064</v>
      </c>
      <c r="H374" t="s">
        <v>212</v>
      </c>
      <c r="I374" s="91">
        <v>2.4300000000000002</v>
      </c>
      <c r="J374" t="s">
        <v>938</v>
      </c>
      <c r="K374" t="s">
        <v>106</v>
      </c>
      <c r="L374" s="90">
        <v>8.9200000000000002E-2</v>
      </c>
      <c r="M374" s="90">
        <v>0.1023</v>
      </c>
      <c r="N374" s="91">
        <v>5030850.08</v>
      </c>
      <c r="O374" s="91">
        <v>98.900000000000105</v>
      </c>
      <c r="P374" s="91">
        <v>19150.740796382899</v>
      </c>
      <c r="Q374" s="90">
        <f t="shared" si="5"/>
        <v>9.4226403799020069E-3</v>
      </c>
      <c r="R374" s="90">
        <f>P374/'סכום נכסי הקרן'!$C$42</f>
        <v>1.2009500351770617E-3</v>
      </c>
      <c r="W374" s="93"/>
    </row>
    <row r="375" spans="2:23">
      <c r="B375" t="s">
        <v>3873</v>
      </c>
      <c r="C375" t="s">
        <v>2727</v>
      </c>
      <c r="D375" s="92">
        <v>464740</v>
      </c>
      <c r="E375"/>
      <c r="F375" t="s">
        <v>3907</v>
      </c>
      <c r="G375" s="87">
        <v>42817</v>
      </c>
      <c r="H375" t="s">
        <v>212</v>
      </c>
      <c r="I375" s="91">
        <v>1.59</v>
      </c>
      <c r="J375" t="s">
        <v>938</v>
      </c>
      <c r="K375" t="s">
        <v>106</v>
      </c>
      <c r="L375" s="90">
        <v>5.7799999999999997E-2</v>
      </c>
      <c r="M375" s="90">
        <v>8.6400000000000005E-2</v>
      </c>
      <c r="N375" s="91">
        <v>534443.32999999996</v>
      </c>
      <c r="O375" s="91">
        <v>97.410000000000153</v>
      </c>
      <c r="P375" s="91">
        <v>2003.7942026013</v>
      </c>
      <c r="Q375" s="90">
        <f t="shared" si="5"/>
        <v>9.8591654323945048E-4</v>
      </c>
      <c r="R375" s="90">
        <f>P375/'סכום נכסי הקרן'!$C$42</f>
        <v>1.2565867522765196E-4</v>
      </c>
      <c r="W375" s="93"/>
    </row>
    <row r="376" spans="2:23">
      <c r="B376" t="s">
        <v>3885</v>
      </c>
      <c r="C376" t="s">
        <v>2727</v>
      </c>
      <c r="D376" s="92">
        <v>491862</v>
      </c>
      <c r="E376"/>
      <c r="F376" t="s">
        <v>3907</v>
      </c>
      <c r="G376" s="87">
        <v>43083</v>
      </c>
      <c r="H376" t="s">
        <v>212</v>
      </c>
      <c r="I376" s="91">
        <v>0.53</v>
      </c>
      <c r="J376" t="s">
        <v>938</v>
      </c>
      <c r="K376" t="s">
        <v>116</v>
      </c>
      <c r="L376" s="90">
        <v>7.0499999999999993E-2</v>
      </c>
      <c r="M376" s="90">
        <v>7.8E-2</v>
      </c>
      <c r="N376" s="91">
        <v>144451.29999999999</v>
      </c>
      <c r="O376" s="91">
        <v>101.57</v>
      </c>
      <c r="P376" s="91">
        <v>418.95663393825498</v>
      </c>
      <c r="Q376" s="90">
        <f t="shared" si="5"/>
        <v>2.0613707523627718E-4</v>
      </c>
      <c r="R376" s="90">
        <f>P376/'סכום נכסי הקרן'!$C$42</f>
        <v>2.6272925398313702E-5</v>
      </c>
      <c r="W376" s="93"/>
    </row>
    <row r="377" spans="2:23">
      <c r="B377" t="s">
        <v>3885</v>
      </c>
      <c r="C377" t="s">
        <v>2727</v>
      </c>
      <c r="D377" s="92">
        <v>491863</v>
      </c>
      <c r="E377"/>
      <c r="F377" t="s">
        <v>3907</v>
      </c>
      <c r="G377" s="87">
        <v>43083</v>
      </c>
      <c r="H377" t="s">
        <v>212</v>
      </c>
      <c r="I377" s="91">
        <v>5.04</v>
      </c>
      <c r="J377" t="s">
        <v>938</v>
      </c>
      <c r="K377" t="s">
        <v>116</v>
      </c>
      <c r="L377" s="90">
        <v>7.1999999999999995E-2</v>
      </c>
      <c r="M377" s="90">
        <v>7.4700000000000003E-2</v>
      </c>
      <c r="N377" s="91">
        <v>313152.94</v>
      </c>
      <c r="O377" s="91">
        <v>101.98</v>
      </c>
      <c r="P377" s="91">
        <v>911.91354292936603</v>
      </c>
      <c r="Q377" s="90">
        <f t="shared" si="5"/>
        <v>4.4868412475243161E-4</v>
      </c>
      <c r="R377" s="90">
        <f>P377/'סכום נכסי הקרן'!$C$42</f>
        <v>5.7186435402347996E-5</v>
      </c>
      <c r="W377" s="93"/>
    </row>
    <row r="378" spans="2:23">
      <c r="B378" t="s">
        <v>3885</v>
      </c>
      <c r="C378" t="s">
        <v>2727</v>
      </c>
      <c r="D378" s="92">
        <v>491864</v>
      </c>
      <c r="E378"/>
      <c r="F378" t="s">
        <v>3907</v>
      </c>
      <c r="G378" s="87">
        <v>43083</v>
      </c>
      <c r="H378" t="s">
        <v>212</v>
      </c>
      <c r="I378" s="91">
        <v>5.22</v>
      </c>
      <c r="J378" t="s">
        <v>938</v>
      </c>
      <c r="K378" t="s">
        <v>116</v>
      </c>
      <c r="L378" s="90">
        <v>4.4999999999999998E-2</v>
      </c>
      <c r="M378" s="90">
        <v>7.51E-2</v>
      </c>
      <c r="N378" s="91">
        <v>1252611.74</v>
      </c>
      <c r="O378" s="91">
        <v>87.210000000000079</v>
      </c>
      <c r="P378" s="91">
        <v>3119.3559054354</v>
      </c>
      <c r="Q378" s="90">
        <f t="shared" si="5"/>
        <v>1.5348006234512303E-3</v>
      </c>
      <c r="R378" s="90">
        <f>P378/'סכום נכסי הקרן'!$C$42</f>
        <v>1.9561596202429836E-4</v>
      </c>
      <c r="W378" s="93"/>
    </row>
    <row r="379" spans="2:23">
      <c r="B379" t="s">
        <v>3899</v>
      </c>
      <c r="C379" t="s">
        <v>2727</v>
      </c>
      <c r="D379" s="92">
        <v>9186</v>
      </c>
      <c r="E379"/>
      <c r="F379" t="s">
        <v>3907</v>
      </c>
      <c r="G379" s="87">
        <v>44778</v>
      </c>
      <c r="H379" t="s">
        <v>212</v>
      </c>
      <c r="I379" s="91">
        <v>3.39</v>
      </c>
      <c r="J379" t="s">
        <v>968</v>
      </c>
      <c r="K379" t="s">
        <v>110</v>
      </c>
      <c r="L379" s="90">
        <v>7.1900000000000006E-2</v>
      </c>
      <c r="M379" s="90">
        <v>7.3099999999999998E-2</v>
      </c>
      <c r="N379" s="91">
        <v>2105088.73</v>
      </c>
      <c r="O379" s="91">
        <v>104.34999999999997</v>
      </c>
      <c r="P379" s="91">
        <v>8912.9483141809105</v>
      </c>
      <c r="Q379" s="90">
        <f t="shared" si="5"/>
        <v>4.3853920630079731E-3</v>
      </c>
      <c r="R379" s="90">
        <f>P379/'סכום נכסי הקרן'!$C$42</f>
        <v>5.5893428380946071E-4</v>
      </c>
      <c r="W379" s="93"/>
    </row>
    <row r="380" spans="2:23">
      <c r="B380" t="s">
        <v>3899</v>
      </c>
      <c r="C380" t="s">
        <v>2727</v>
      </c>
      <c r="D380" s="92">
        <v>9187</v>
      </c>
      <c r="E380"/>
      <c r="F380" t="s">
        <v>3907</v>
      </c>
      <c r="G380" s="87">
        <v>44778</v>
      </c>
      <c r="H380" t="s">
        <v>212</v>
      </c>
      <c r="I380" s="91">
        <v>3.3</v>
      </c>
      <c r="J380" t="s">
        <v>968</v>
      </c>
      <c r="K380" t="s">
        <v>106</v>
      </c>
      <c r="L380" s="90">
        <v>8.2699999999999996E-2</v>
      </c>
      <c r="M380" s="90">
        <v>8.9099999999999999E-2</v>
      </c>
      <c r="N380" s="91">
        <v>5796740.0099999998</v>
      </c>
      <c r="O380" s="91">
        <v>103.89999999999995</v>
      </c>
      <c r="P380" s="91">
        <v>23181.806738131101</v>
      </c>
      <c r="Q380" s="90">
        <f t="shared" si="5"/>
        <v>1.140602499779305E-2</v>
      </c>
      <c r="R380" s="90">
        <f>P380/'סכום נכסי הקרן'!$C$42</f>
        <v>1.4537396706285489E-3</v>
      </c>
      <c r="W380" s="93"/>
    </row>
    <row r="381" spans="2:23">
      <c r="B381" t="s">
        <v>3882</v>
      </c>
      <c r="C381" t="s">
        <v>2727</v>
      </c>
      <c r="D381" s="92">
        <v>469140</v>
      </c>
      <c r="E381"/>
      <c r="F381" t="s">
        <v>3907</v>
      </c>
      <c r="G381" s="87">
        <v>45116</v>
      </c>
      <c r="H381" t="s">
        <v>212</v>
      </c>
      <c r="I381" s="91">
        <v>0.73</v>
      </c>
      <c r="J381" t="s">
        <v>938</v>
      </c>
      <c r="K381" t="s">
        <v>106</v>
      </c>
      <c r="L381" s="90">
        <v>8.1600000000000006E-2</v>
      </c>
      <c r="M381" s="90">
        <v>8.3599999999999994E-2</v>
      </c>
      <c r="N381" s="91">
        <v>380317.22</v>
      </c>
      <c r="O381" s="91">
        <v>100.27999999999973</v>
      </c>
      <c r="P381" s="91">
        <v>1467.9397345233799</v>
      </c>
      <c r="Q381" s="90">
        <f t="shared" si="5"/>
        <v>7.2226282862097575E-4</v>
      </c>
      <c r="R381" s="90">
        <f>P381/'סכום נכסי הקרן'!$C$42</f>
        <v>9.2055043434488548E-5</v>
      </c>
      <c r="W381" s="93"/>
    </row>
    <row r="382" spans="2:23">
      <c r="B382" t="s">
        <v>3882</v>
      </c>
      <c r="C382" t="s">
        <v>2727</v>
      </c>
      <c r="D382" s="92">
        <v>9657</v>
      </c>
      <c r="E382"/>
      <c r="F382" t="s">
        <v>3907</v>
      </c>
      <c r="G382" s="87">
        <v>45116</v>
      </c>
      <c r="H382" t="s">
        <v>212</v>
      </c>
      <c r="I382" s="91">
        <v>0.55000000000000004</v>
      </c>
      <c r="J382" t="s">
        <v>938</v>
      </c>
      <c r="K382" t="s">
        <v>106</v>
      </c>
      <c r="L382" s="90">
        <v>8.1600000000000006E-2</v>
      </c>
      <c r="M382" s="90">
        <v>8.3599999999999994E-2</v>
      </c>
      <c r="N382" s="91">
        <v>3163.54</v>
      </c>
      <c r="O382" s="91">
        <v>99</v>
      </c>
      <c r="P382" s="91">
        <v>12.0547008054</v>
      </c>
      <c r="Q382" s="90">
        <f t="shared" si="5"/>
        <v>5.9312123632341717E-6</v>
      </c>
      <c r="R382" s="90">
        <f>P382/'סכום נכסי הקרן'!$C$42</f>
        <v>7.5595474400804628E-7</v>
      </c>
      <c r="W382" s="93"/>
    </row>
    <row r="383" spans="2:23">
      <c r="B383" t="s">
        <v>3894</v>
      </c>
      <c r="C383" t="s">
        <v>2727</v>
      </c>
      <c r="D383" s="92">
        <v>8706</v>
      </c>
      <c r="E383"/>
      <c r="F383" t="s">
        <v>3907</v>
      </c>
      <c r="G383" s="87">
        <v>44498</v>
      </c>
      <c r="H383" t="s">
        <v>212</v>
      </c>
      <c r="I383" s="91">
        <v>3.09</v>
      </c>
      <c r="J383" t="s">
        <v>938</v>
      </c>
      <c r="K383" t="s">
        <v>106</v>
      </c>
      <c r="L383" s="90">
        <v>8.6400000000000005E-2</v>
      </c>
      <c r="M383" s="90">
        <v>8.9200000000000002E-2</v>
      </c>
      <c r="N383" s="91">
        <v>4418398.32</v>
      </c>
      <c r="O383" s="91">
        <v>102.59000000000002</v>
      </c>
      <c r="P383" s="91">
        <v>17446.881285642299</v>
      </c>
      <c r="Q383" s="90">
        <f t="shared" si="5"/>
        <v>8.5842991586257602E-3</v>
      </c>
      <c r="R383" s="90">
        <f>P383/'סכום נכסי הקרן'!$C$42</f>
        <v>1.0941003753588273E-3</v>
      </c>
      <c r="W383" s="93"/>
    </row>
    <row r="384" spans="2:23">
      <c r="B384" t="s">
        <v>3887</v>
      </c>
      <c r="C384" t="s">
        <v>2727</v>
      </c>
      <c r="D384" s="92">
        <v>8702</v>
      </c>
      <c r="E384"/>
      <c r="F384" t="s">
        <v>3907</v>
      </c>
      <c r="G384" s="87">
        <v>44497</v>
      </c>
      <c r="H384" t="s">
        <v>212</v>
      </c>
      <c r="I384" s="91">
        <v>0.12</v>
      </c>
      <c r="J384" t="s">
        <v>978</v>
      </c>
      <c r="K384" t="s">
        <v>106</v>
      </c>
      <c r="L384" s="90">
        <v>7.2700000000000001E-2</v>
      </c>
      <c r="M384" s="90">
        <v>7.9299999999999995E-2</v>
      </c>
      <c r="N384" s="91">
        <v>4668.53</v>
      </c>
      <c r="O384" s="91">
        <v>100.23</v>
      </c>
      <c r="P384" s="91">
        <v>18.010501065530999</v>
      </c>
      <c r="Q384" s="90">
        <f t="shared" si="5"/>
        <v>8.8616140966407858E-6</v>
      </c>
      <c r="R384" s="90">
        <f>P384/'סכום נכסי הקרן'!$C$42</f>
        <v>1.1294451801202007E-6</v>
      </c>
      <c r="W384" s="93"/>
    </row>
    <row r="385" spans="2:23">
      <c r="B385" t="s">
        <v>3887</v>
      </c>
      <c r="C385" t="s">
        <v>2727</v>
      </c>
      <c r="D385" s="92">
        <v>9118</v>
      </c>
      <c r="E385"/>
      <c r="F385" t="s">
        <v>3907</v>
      </c>
      <c r="G385" s="87">
        <v>44733</v>
      </c>
      <c r="H385" t="s">
        <v>212</v>
      </c>
      <c r="I385" s="91">
        <v>0.12</v>
      </c>
      <c r="J385" t="s">
        <v>978</v>
      </c>
      <c r="K385" t="s">
        <v>106</v>
      </c>
      <c r="L385" s="90">
        <v>7.2700000000000001E-2</v>
      </c>
      <c r="M385" s="90">
        <v>7.9299999999999995E-2</v>
      </c>
      <c r="N385" s="91">
        <v>18590.810000000001</v>
      </c>
      <c r="O385" s="91">
        <v>100.23</v>
      </c>
      <c r="P385" s="91">
        <v>71.720606553687006</v>
      </c>
      <c r="Q385" s="90">
        <f t="shared" si="5"/>
        <v>3.52883207270748E-5</v>
      </c>
      <c r="R385" s="90">
        <f>P385/'סכום נכסי הקרן'!$C$42</f>
        <v>4.4976257513672251E-6</v>
      </c>
      <c r="W385" s="93"/>
    </row>
    <row r="386" spans="2:23">
      <c r="B386" t="s">
        <v>3887</v>
      </c>
      <c r="C386" t="s">
        <v>2727</v>
      </c>
      <c r="D386" s="92">
        <v>9233</v>
      </c>
      <c r="E386"/>
      <c r="F386" t="s">
        <v>3907</v>
      </c>
      <c r="G386" s="87">
        <v>44819</v>
      </c>
      <c r="H386" t="s">
        <v>212</v>
      </c>
      <c r="I386" s="91">
        <v>0.12</v>
      </c>
      <c r="J386" t="s">
        <v>978</v>
      </c>
      <c r="K386" t="s">
        <v>106</v>
      </c>
      <c r="L386" s="90">
        <v>7.2700000000000001E-2</v>
      </c>
      <c r="M386" s="90">
        <v>7.9299999999999995E-2</v>
      </c>
      <c r="N386" s="91">
        <v>3649.12</v>
      </c>
      <c r="O386" s="91">
        <v>100.62</v>
      </c>
      <c r="P386" s="91">
        <v>14.132544749856001</v>
      </c>
      <c r="Q386" s="90">
        <f t="shared" si="5"/>
        <v>6.9535632196492883E-6</v>
      </c>
      <c r="R386" s="90">
        <f>P386/'סכום נכסי הקרן'!$C$42</f>
        <v>8.8625710592284994E-7</v>
      </c>
      <c r="W386" s="93"/>
    </row>
    <row r="387" spans="2:23">
      <c r="B387" t="s">
        <v>3887</v>
      </c>
      <c r="C387" t="s">
        <v>2727</v>
      </c>
      <c r="D387" s="92">
        <v>9276</v>
      </c>
      <c r="E387"/>
      <c r="F387" t="s">
        <v>3907</v>
      </c>
      <c r="G387" s="87">
        <v>44854</v>
      </c>
      <c r="H387" t="s">
        <v>212</v>
      </c>
      <c r="I387" s="91">
        <v>0.12</v>
      </c>
      <c r="J387" t="s">
        <v>978</v>
      </c>
      <c r="K387" t="s">
        <v>106</v>
      </c>
      <c r="L387" s="90">
        <v>7.2700000000000001E-2</v>
      </c>
      <c r="M387" s="90">
        <v>7.9299999999999995E-2</v>
      </c>
      <c r="N387" s="91">
        <v>875.54</v>
      </c>
      <c r="O387" s="91">
        <v>100.62</v>
      </c>
      <c r="P387" s="91">
        <v>3.3908471714520001</v>
      </c>
      <c r="Q387" s="90">
        <f t="shared" si="5"/>
        <v>1.6683810730619266E-6</v>
      </c>
      <c r="R387" s="90">
        <f>P387/'סכום נכסי הקרן'!$C$42</f>
        <v>2.1264127968378459E-7</v>
      </c>
      <c r="W387" s="93"/>
    </row>
    <row r="388" spans="2:23">
      <c r="B388" t="s">
        <v>3887</v>
      </c>
      <c r="C388" t="s">
        <v>2727</v>
      </c>
      <c r="D388" s="92">
        <v>9430</v>
      </c>
      <c r="E388"/>
      <c r="F388" t="s">
        <v>3907</v>
      </c>
      <c r="G388" s="87">
        <v>44950</v>
      </c>
      <c r="H388" t="s">
        <v>212</v>
      </c>
      <c r="I388" s="91">
        <v>0.12</v>
      </c>
      <c r="J388" t="s">
        <v>978</v>
      </c>
      <c r="K388" t="s">
        <v>106</v>
      </c>
      <c r="L388" s="90">
        <v>7.2700000000000001E-2</v>
      </c>
      <c r="M388" s="90">
        <v>7.9299999999999995E-2</v>
      </c>
      <c r="N388" s="91">
        <v>4784.58</v>
      </c>
      <c r="O388" s="91">
        <v>100.62</v>
      </c>
      <c r="P388" s="91">
        <v>18.530026680203999</v>
      </c>
      <c r="Q388" s="90">
        <f t="shared" si="5"/>
        <v>9.1172336096016551E-6</v>
      </c>
      <c r="R388" s="90">
        <f>P388/'סכום נכסי הקרן'!$C$42</f>
        <v>1.162024823479729E-6</v>
      </c>
      <c r="W388" s="93"/>
    </row>
    <row r="389" spans="2:23">
      <c r="B389" t="s">
        <v>3887</v>
      </c>
      <c r="C389" t="s">
        <v>2727</v>
      </c>
      <c r="D389" s="92">
        <v>9539</v>
      </c>
      <c r="E389"/>
      <c r="F389" t="s">
        <v>3907</v>
      </c>
      <c r="G389" s="87">
        <v>45029</v>
      </c>
      <c r="H389" t="s">
        <v>212</v>
      </c>
      <c r="I389" s="91">
        <v>0.12</v>
      </c>
      <c r="J389" t="s">
        <v>978</v>
      </c>
      <c r="K389" t="s">
        <v>106</v>
      </c>
      <c r="L389" s="90">
        <v>7.2700000000000001E-2</v>
      </c>
      <c r="M389" s="90">
        <v>7.9299999999999995E-2</v>
      </c>
      <c r="N389" s="91">
        <v>1594.86</v>
      </c>
      <c r="O389" s="91">
        <v>100.62</v>
      </c>
      <c r="P389" s="91">
        <v>6.1766755600680003</v>
      </c>
      <c r="Q389" s="90">
        <f t="shared" si="5"/>
        <v>3.0390778698672185E-6</v>
      </c>
      <c r="R389" s="90">
        <f>P389/'סכום נכסי הקרן'!$C$42</f>
        <v>3.8734160782657639E-7</v>
      </c>
      <c r="W389" s="93"/>
    </row>
    <row r="390" spans="2:23">
      <c r="B390" t="s">
        <v>3887</v>
      </c>
      <c r="C390" t="s">
        <v>2727</v>
      </c>
      <c r="D390" s="92">
        <v>8119</v>
      </c>
      <c r="E390"/>
      <c r="F390" t="s">
        <v>3907</v>
      </c>
      <c r="G390" s="87">
        <v>44169</v>
      </c>
      <c r="H390" t="s">
        <v>212</v>
      </c>
      <c r="I390" s="91">
        <v>0.12</v>
      </c>
      <c r="J390" t="s">
        <v>978</v>
      </c>
      <c r="K390" t="s">
        <v>106</v>
      </c>
      <c r="L390" s="90">
        <v>7.2700000000000001E-2</v>
      </c>
      <c r="M390" s="90">
        <v>7.9299999999999995E-2</v>
      </c>
      <c r="N390" s="91">
        <v>14849.73</v>
      </c>
      <c r="O390" s="91">
        <v>100.9</v>
      </c>
      <c r="P390" s="91">
        <v>57.67102026693</v>
      </c>
      <c r="Q390" s="90">
        <f t="shared" si="5"/>
        <v>2.8375575132840758E-5</v>
      </c>
      <c r="R390" s="90">
        <f>P390/'סכום נכסי הקרן'!$C$42</f>
        <v>3.616571001334221E-6</v>
      </c>
      <c r="W390" s="93"/>
    </row>
    <row r="391" spans="2:23">
      <c r="B391" t="s">
        <v>3887</v>
      </c>
      <c r="C391" t="s">
        <v>2727</v>
      </c>
      <c r="D391" s="92">
        <v>8418</v>
      </c>
      <c r="E391"/>
      <c r="F391" t="s">
        <v>3907</v>
      </c>
      <c r="G391" s="87">
        <v>44326</v>
      </c>
      <c r="H391" t="s">
        <v>212</v>
      </c>
      <c r="I391" s="91">
        <v>0.12</v>
      </c>
      <c r="J391" t="s">
        <v>978</v>
      </c>
      <c r="K391" t="s">
        <v>106</v>
      </c>
      <c r="L391" s="90">
        <v>7.2700000000000001E-2</v>
      </c>
      <c r="M391" s="90">
        <v>7.9299999999999995E-2</v>
      </c>
      <c r="N391" s="91">
        <v>3142.07</v>
      </c>
      <c r="O391" s="91">
        <v>100.62</v>
      </c>
      <c r="P391" s="91">
        <v>12.168809160066001</v>
      </c>
      <c r="Q391" s="90">
        <f t="shared" si="5"/>
        <v>5.9873565093949886E-6</v>
      </c>
      <c r="R391" s="90">
        <f>P391/'סכום נכסי הקרן'!$C$42</f>
        <v>7.6311052111386007E-7</v>
      </c>
      <c r="W391" s="93"/>
    </row>
    <row r="392" spans="2:23">
      <c r="B392" t="s">
        <v>3887</v>
      </c>
      <c r="C392" t="s">
        <v>2727</v>
      </c>
      <c r="D392" s="92">
        <v>8060</v>
      </c>
      <c r="E392"/>
      <c r="F392" t="s">
        <v>3907</v>
      </c>
      <c r="G392" s="87">
        <v>44150</v>
      </c>
      <c r="H392" t="s">
        <v>212</v>
      </c>
      <c r="I392" s="91">
        <v>0.12</v>
      </c>
      <c r="J392" t="s">
        <v>978</v>
      </c>
      <c r="K392" t="s">
        <v>106</v>
      </c>
      <c r="L392" s="90">
        <v>7.2700000000000001E-2</v>
      </c>
      <c r="M392" s="90">
        <v>7.9299999999999995E-2</v>
      </c>
      <c r="N392" s="91">
        <v>6263354.1399999997</v>
      </c>
      <c r="O392" s="91">
        <v>100.23000000000009</v>
      </c>
      <c r="P392" s="91">
        <v>24163.097680055202</v>
      </c>
      <c r="Q392" s="90">
        <f t="shared" si="5"/>
        <v>1.1888844526923355E-2</v>
      </c>
      <c r="R392" s="90">
        <f>P392/'סכום נכסי הקרן'!$C$42</f>
        <v>1.515276788369982E-3</v>
      </c>
      <c r="W392" s="93"/>
    </row>
    <row r="393" spans="2:23">
      <c r="B393" t="s">
        <v>3891</v>
      </c>
      <c r="C393" t="s">
        <v>2727</v>
      </c>
      <c r="D393" s="92">
        <v>8718</v>
      </c>
      <c r="E393"/>
      <c r="F393" t="s">
        <v>3907</v>
      </c>
      <c r="G393" s="87">
        <v>44508</v>
      </c>
      <c r="H393" t="s">
        <v>212</v>
      </c>
      <c r="I393" s="91">
        <v>3.02</v>
      </c>
      <c r="J393" t="s">
        <v>938</v>
      </c>
      <c r="K393" t="s">
        <v>106</v>
      </c>
      <c r="L393" s="90">
        <v>8.7900000000000006E-2</v>
      </c>
      <c r="M393" s="90">
        <v>9.0200000000000002E-2</v>
      </c>
      <c r="N393" s="91">
        <v>5195494.76</v>
      </c>
      <c r="O393" s="91">
        <v>100.57000000000016</v>
      </c>
      <c r="P393" s="91">
        <v>20111.444849428099</v>
      </c>
      <c r="Q393" s="90">
        <f t="shared" si="5"/>
        <v>9.8953306481066178E-3</v>
      </c>
      <c r="R393" s="90">
        <f>P393/'סכום נכסי הקרן'!$C$42</f>
        <v>1.2611961415061334E-3</v>
      </c>
      <c r="W393" s="93"/>
    </row>
    <row r="394" spans="2:23">
      <c r="B394" t="s">
        <v>3886</v>
      </c>
      <c r="C394" t="s">
        <v>2727</v>
      </c>
      <c r="D394" s="92">
        <v>8806</v>
      </c>
      <c r="E394"/>
      <c r="F394" t="s">
        <v>3907</v>
      </c>
      <c r="G394" s="87">
        <v>44137</v>
      </c>
      <c r="H394" t="s">
        <v>212</v>
      </c>
      <c r="I394" s="91">
        <v>0.94</v>
      </c>
      <c r="J394" t="s">
        <v>978</v>
      </c>
      <c r="K394" t="s">
        <v>106</v>
      </c>
      <c r="L394" s="90">
        <v>7.4399999999999994E-2</v>
      </c>
      <c r="M394" s="90">
        <v>8.8300000000000003E-2</v>
      </c>
      <c r="N394" s="91">
        <v>7188898.6600000001</v>
      </c>
      <c r="O394" s="91">
        <v>99.670000000000073</v>
      </c>
      <c r="P394" s="91">
        <v>27578.7597082303</v>
      </c>
      <c r="Q394" s="90">
        <f t="shared" si="5"/>
        <v>1.3569435126158007E-2</v>
      </c>
      <c r="R394" s="90">
        <f>P394/'סכום נכסי הקרן'!$C$42</f>
        <v>1.7294742168926746E-3</v>
      </c>
      <c r="W394" s="93"/>
    </row>
    <row r="395" spans="2:23">
      <c r="B395" t="s">
        <v>3886</v>
      </c>
      <c r="C395" t="s">
        <v>2727</v>
      </c>
      <c r="D395" s="92">
        <v>9044</v>
      </c>
      <c r="E395"/>
      <c r="F395" t="s">
        <v>3907</v>
      </c>
      <c r="G395" s="87">
        <v>44679</v>
      </c>
      <c r="H395" t="s">
        <v>212</v>
      </c>
      <c r="I395" s="91">
        <v>0.94</v>
      </c>
      <c r="J395" t="s">
        <v>978</v>
      </c>
      <c r="K395" t="s">
        <v>106</v>
      </c>
      <c r="L395" s="90">
        <v>7.4499999999999997E-2</v>
      </c>
      <c r="M395" s="90">
        <v>8.8300000000000003E-2</v>
      </c>
      <c r="N395" s="91">
        <v>61905.39</v>
      </c>
      <c r="O395" s="91">
        <v>99.67</v>
      </c>
      <c r="P395" s="91">
        <v>237.48754241783701</v>
      </c>
      <c r="Q395" s="90">
        <f t="shared" si="5"/>
        <v>1.1684977258595965E-4</v>
      </c>
      <c r="R395" s="90">
        <f>P395/'סכום נכסי הקרן'!$C$42</f>
        <v>1.4892931581773823E-5</v>
      </c>
      <c r="W395" s="93"/>
    </row>
    <row r="396" spans="2:23">
      <c r="B396" t="s">
        <v>3886</v>
      </c>
      <c r="C396" t="s">
        <v>2727</v>
      </c>
      <c r="D396" s="92">
        <v>9224</v>
      </c>
      <c r="E396"/>
      <c r="F396" t="s">
        <v>3907</v>
      </c>
      <c r="G396" s="87">
        <v>44810</v>
      </c>
      <c r="H396" t="s">
        <v>212</v>
      </c>
      <c r="I396" s="91">
        <v>0.94</v>
      </c>
      <c r="J396" t="s">
        <v>978</v>
      </c>
      <c r="K396" t="s">
        <v>106</v>
      </c>
      <c r="L396" s="90">
        <v>7.4499999999999997E-2</v>
      </c>
      <c r="M396" s="90">
        <v>8.8300000000000003E-2</v>
      </c>
      <c r="N396" s="91">
        <v>112022.55</v>
      </c>
      <c r="O396" s="91">
        <v>99.67</v>
      </c>
      <c r="P396" s="91">
        <v>429.75191812666498</v>
      </c>
      <c r="Q396" s="90">
        <f t="shared" ref="Q396:Q424" si="6">P396/$P$11</f>
        <v>2.1144862332664883E-4</v>
      </c>
      <c r="R396" s="90">
        <f>P396/'סכום נכסי הקרן'!$C$42</f>
        <v>2.6949901660676673E-5</v>
      </c>
      <c r="W396" s="93"/>
    </row>
    <row r="397" spans="2:23">
      <c r="B397" t="s">
        <v>3884</v>
      </c>
      <c r="C397" t="s">
        <v>2727</v>
      </c>
      <c r="D397" s="92">
        <v>475042</v>
      </c>
      <c r="E397"/>
      <c r="F397" t="s">
        <v>3907</v>
      </c>
      <c r="G397" s="87">
        <v>42921</v>
      </c>
      <c r="H397" t="s">
        <v>212</v>
      </c>
      <c r="I397" s="91">
        <v>5.39</v>
      </c>
      <c r="J397" t="s">
        <v>938</v>
      </c>
      <c r="K397" t="s">
        <v>106</v>
      </c>
      <c r="L397" s="90">
        <v>7.8899999999999998E-2</v>
      </c>
      <c r="M397" s="90">
        <v>7.9799999999999996E-2</v>
      </c>
      <c r="N397" s="91">
        <v>802567.35</v>
      </c>
      <c r="O397" s="91">
        <v>14.656955999999992</v>
      </c>
      <c r="P397" s="91">
        <v>452.76534999212402</v>
      </c>
      <c r="Q397" s="90">
        <f t="shared" si="6"/>
        <v>2.2277180370286459E-4</v>
      </c>
      <c r="R397" s="90">
        <f>P397/'סכום נכסי הקרן'!$C$42</f>
        <v>2.8393082480793463E-5</v>
      </c>
      <c r="W397" s="93"/>
    </row>
    <row r="398" spans="2:23">
      <c r="B398" t="s">
        <v>3884</v>
      </c>
      <c r="C398" t="s">
        <v>2727</v>
      </c>
      <c r="D398" s="92">
        <v>524763</v>
      </c>
      <c r="E398"/>
      <c r="F398" t="s">
        <v>3907</v>
      </c>
      <c r="G398" s="87">
        <v>43342</v>
      </c>
      <c r="H398" t="s">
        <v>212</v>
      </c>
      <c r="I398" s="91">
        <v>1.05</v>
      </c>
      <c r="J398" t="s">
        <v>938</v>
      </c>
      <c r="K398" t="s">
        <v>106</v>
      </c>
      <c r="L398" s="90">
        <v>7.8899999999999998E-2</v>
      </c>
      <c r="M398" s="90">
        <v>7.1199999999999999E-2</v>
      </c>
      <c r="N398" s="91">
        <v>152329.44</v>
      </c>
      <c r="O398" s="91">
        <v>14.558924000000012</v>
      </c>
      <c r="P398" s="91">
        <v>85.361302959619394</v>
      </c>
      <c r="Q398" s="90">
        <f t="shared" si="6"/>
        <v>4.199988233876969E-5</v>
      </c>
      <c r="R398" s="90">
        <f>P398/'סכום נכסי הקרן'!$C$42</f>
        <v>5.3530388658112493E-6</v>
      </c>
      <c r="W398" s="93"/>
    </row>
    <row r="399" spans="2:23">
      <c r="B399" t="s">
        <v>3896</v>
      </c>
      <c r="C399" t="s">
        <v>2727</v>
      </c>
      <c r="D399" s="92">
        <v>9405</v>
      </c>
      <c r="E399"/>
      <c r="F399" t="s">
        <v>3907</v>
      </c>
      <c r="G399" s="87">
        <v>43866</v>
      </c>
      <c r="H399" t="s">
        <v>212</v>
      </c>
      <c r="I399" s="91">
        <v>1.06</v>
      </c>
      <c r="J399" t="s">
        <v>978</v>
      </c>
      <c r="K399" t="s">
        <v>106</v>
      </c>
      <c r="L399" s="90">
        <v>7.6899999999999996E-2</v>
      </c>
      <c r="M399" s="90">
        <v>9.5899999999999999E-2</v>
      </c>
      <c r="N399" s="91">
        <v>6123768.2300000004</v>
      </c>
      <c r="O399" s="91">
        <v>98.92999999999995</v>
      </c>
      <c r="P399" s="91">
        <v>23318.180809355199</v>
      </c>
      <c r="Q399" s="90">
        <f t="shared" si="6"/>
        <v>1.147312442981766E-2</v>
      </c>
      <c r="R399" s="90">
        <f>P399/'סכום נכסי הקרן'!$C$42</f>
        <v>1.462291739051132E-3</v>
      </c>
      <c r="W399" s="93"/>
    </row>
    <row r="400" spans="2:23">
      <c r="B400" t="s">
        <v>3896</v>
      </c>
      <c r="C400" t="s">
        <v>2727</v>
      </c>
      <c r="D400" s="92">
        <v>9439</v>
      </c>
      <c r="E400"/>
      <c r="F400" t="s">
        <v>3907</v>
      </c>
      <c r="G400" s="87">
        <v>44953</v>
      </c>
      <c r="H400" t="s">
        <v>212</v>
      </c>
      <c r="I400" s="91">
        <v>1.06</v>
      </c>
      <c r="J400" t="s">
        <v>978</v>
      </c>
      <c r="K400" t="s">
        <v>106</v>
      </c>
      <c r="L400" s="90">
        <v>7.6899999999999996E-2</v>
      </c>
      <c r="M400" s="90">
        <v>9.5899999999999999E-2</v>
      </c>
      <c r="N400" s="91">
        <v>17586.97</v>
      </c>
      <c r="O400" s="91">
        <v>99.77</v>
      </c>
      <c r="P400" s="91">
        <v>67.536555360681007</v>
      </c>
      <c r="Q400" s="90">
        <f t="shared" si="6"/>
        <v>3.3229663563784185E-5</v>
      </c>
      <c r="R400" s="90">
        <f>P400/'סכום נכסי הקרן'!$C$42</f>
        <v>4.2352423542522555E-6</v>
      </c>
      <c r="W400" s="93"/>
    </row>
    <row r="401" spans="2:23">
      <c r="B401" t="s">
        <v>3896</v>
      </c>
      <c r="C401" t="s">
        <v>2727</v>
      </c>
      <c r="D401" s="92">
        <v>9447</v>
      </c>
      <c r="E401"/>
      <c r="F401" t="s">
        <v>3907</v>
      </c>
      <c r="G401" s="87">
        <v>44959</v>
      </c>
      <c r="H401" t="s">
        <v>212</v>
      </c>
      <c r="I401" s="91">
        <v>1.06</v>
      </c>
      <c r="J401" t="s">
        <v>978</v>
      </c>
      <c r="K401" t="s">
        <v>106</v>
      </c>
      <c r="L401" s="90">
        <v>7.6899999999999996E-2</v>
      </c>
      <c r="M401" s="90">
        <v>9.5899999999999999E-2</v>
      </c>
      <c r="N401" s="91">
        <v>9886.31</v>
      </c>
      <c r="O401" s="91">
        <v>99.77</v>
      </c>
      <c r="P401" s="91">
        <v>37.964886653462997</v>
      </c>
      <c r="Q401" s="90">
        <f t="shared" si="6"/>
        <v>1.8679667685068843E-5</v>
      </c>
      <c r="R401" s="90">
        <f>P401/'סכום נכסי הקרן'!$C$42</f>
        <v>2.3807920772746874E-6</v>
      </c>
      <c r="W401" s="93"/>
    </row>
    <row r="402" spans="2:23">
      <c r="B402" t="s">
        <v>3896</v>
      </c>
      <c r="C402" t="s">
        <v>2727</v>
      </c>
      <c r="D402" s="92">
        <v>9467</v>
      </c>
      <c r="E402"/>
      <c r="F402" t="s">
        <v>3907</v>
      </c>
      <c r="G402" s="87">
        <v>44966</v>
      </c>
      <c r="H402" t="s">
        <v>212</v>
      </c>
      <c r="I402" s="91">
        <v>1.06</v>
      </c>
      <c r="J402" t="s">
        <v>978</v>
      </c>
      <c r="K402" t="s">
        <v>106</v>
      </c>
      <c r="L402" s="90">
        <v>7.6899999999999996E-2</v>
      </c>
      <c r="M402" s="90">
        <v>9.6699999999999994E-2</v>
      </c>
      <c r="N402" s="91">
        <v>14813.09</v>
      </c>
      <c r="O402" s="91">
        <v>99.7</v>
      </c>
      <c r="P402" s="91">
        <v>56.84453665977</v>
      </c>
      <c r="Q402" s="90">
        <f t="shared" si="6"/>
        <v>2.796892465947506E-5</v>
      </c>
      <c r="R402" s="90">
        <f>P402/'סכום נכסי הקרן'!$C$42</f>
        <v>3.5647419087865564E-6</v>
      </c>
      <c r="W402" s="93"/>
    </row>
    <row r="403" spans="2:23">
      <c r="B403" t="s">
        <v>3896</v>
      </c>
      <c r="C403" t="s">
        <v>2727</v>
      </c>
      <c r="D403" s="92">
        <v>9491</v>
      </c>
      <c r="E403"/>
      <c r="F403" t="s">
        <v>3907</v>
      </c>
      <c r="G403" s="87">
        <v>44986</v>
      </c>
      <c r="H403" t="s">
        <v>212</v>
      </c>
      <c r="I403" s="91">
        <v>1.06</v>
      </c>
      <c r="J403" t="s">
        <v>978</v>
      </c>
      <c r="K403" t="s">
        <v>106</v>
      </c>
      <c r="L403" s="90">
        <v>7.6899999999999996E-2</v>
      </c>
      <c r="M403" s="90">
        <v>9.6699999999999994E-2</v>
      </c>
      <c r="N403" s="91">
        <v>57622.93</v>
      </c>
      <c r="O403" s="91">
        <v>98.86</v>
      </c>
      <c r="P403" s="91">
        <v>219.26224407370199</v>
      </c>
      <c r="Q403" s="90">
        <f t="shared" si="6"/>
        <v>1.0788247289039678E-4</v>
      </c>
      <c r="R403" s="90">
        <f>P403/'סכום נכסי הקרן'!$C$42</f>
        <v>1.3750016384903976E-5</v>
      </c>
      <c r="W403" s="93"/>
    </row>
    <row r="404" spans="2:23">
      <c r="B404" t="s">
        <v>3896</v>
      </c>
      <c r="C404" t="s">
        <v>2727</v>
      </c>
      <c r="D404" s="92">
        <v>9510</v>
      </c>
      <c r="E404"/>
      <c r="F404" t="s">
        <v>3907</v>
      </c>
      <c r="G404" s="87">
        <v>44994</v>
      </c>
      <c r="H404" t="s">
        <v>212</v>
      </c>
      <c r="I404" s="91">
        <v>1.06</v>
      </c>
      <c r="J404" t="s">
        <v>978</v>
      </c>
      <c r="K404" t="s">
        <v>106</v>
      </c>
      <c r="L404" s="90">
        <v>7.6899999999999996E-2</v>
      </c>
      <c r="M404" s="90">
        <v>9.6600000000000005E-2</v>
      </c>
      <c r="N404" s="91">
        <v>11247.21</v>
      </c>
      <c r="O404" s="91">
        <v>99.7</v>
      </c>
      <c r="P404" s="91">
        <v>43.160639756130003</v>
      </c>
      <c r="Q404" s="90">
        <f t="shared" si="6"/>
        <v>2.12361073293482E-5</v>
      </c>
      <c r="R404" s="90">
        <f>P404/'סכום נכסי הקרן'!$C$42</f>
        <v>2.7066196751604996E-6</v>
      </c>
      <c r="W404" s="93"/>
    </row>
    <row r="405" spans="2:23">
      <c r="B405" t="s">
        <v>3896</v>
      </c>
      <c r="C405" t="s">
        <v>2727</v>
      </c>
      <c r="D405" s="92">
        <v>9560</v>
      </c>
      <c r="E405"/>
      <c r="F405" t="s">
        <v>3907</v>
      </c>
      <c r="G405" s="87">
        <v>45058</v>
      </c>
      <c r="H405" t="s">
        <v>212</v>
      </c>
      <c r="I405" s="91">
        <v>1.06</v>
      </c>
      <c r="J405" t="s">
        <v>978</v>
      </c>
      <c r="K405" t="s">
        <v>106</v>
      </c>
      <c r="L405" s="90">
        <v>7.6899999999999996E-2</v>
      </c>
      <c r="M405" s="90">
        <v>9.6699999999999994E-2</v>
      </c>
      <c r="N405" s="91">
        <v>60810.19</v>
      </c>
      <c r="O405" s="91">
        <v>98.86</v>
      </c>
      <c r="P405" s="91">
        <v>231.39015530706601</v>
      </c>
      <c r="Q405" s="90">
        <f t="shared" si="6"/>
        <v>1.1384970660351492E-4</v>
      </c>
      <c r="R405" s="90">
        <f>P405/'סכום נכסי הקרן'!$C$42</f>
        <v>1.4510562181914804E-5</v>
      </c>
      <c r="W405" s="93"/>
    </row>
    <row r="406" spans="2:23">
      <c r="B406" t="s">
        <v>3893</v>
      </c>
      <c r="C406" t="s">
        <v>2727</v>
      </c>
      <c r="D406" s="92">
        <v>9606</v>
      </c>
      <c r="E406"/>
      <c r="F406" t="s">
        <v>3907</v>
      </c>
      <c r="G406" s="87">
        <v>44136</v>
      </c>
      <c r="H406" t="s">
        <v>212</v>
      </c>
      <c r="I406" s="91">
        <v>0.09</v>
      </c>
      <c r="J406" t="s">
        <v>978</v>
      </c>
      <c r="K406" t="s">
        <v>106</v>
      </c>
      <c r="L406" s="90">
        <v>7.0099999999999996E-2</v>
      </c>
      <c r="M406" s="90">
        <v>9.9000000000000008E-3</v>
      </c>
      <c r="N406" s="91">
        <v>4179098.74</v>
      </c>
      <c r="O406" s="91">
        <v>86.502416000000153</v>
      </c>
      <c r="P406" s="91">
        <v>13914.2172805563</v>
      </c>
      <c r="Q406" s="90">
        <f t="shared" si="6"/>
        <v>6.8461406791774475E-3</v>
      </c>
      <c r="R406" s="90">
        <f>P406/'סכום נכסי הקרן'!$C$42</f>
        <v>8.7256570960960041E-4</v>
      </c>
      <c r="W406" s="93"/>
    </row>
    <row r="407" spans="2:23">
      <c r="B407" t="s">
        <v>3888</v>
      </c>
      <c r="C407" t="s">
        <v>2727</v>
      </c>
      <c r="D407" s="92">
        <v>6588</v>
      </c>
      <c r="E407"/>
      <c r="F407" t="s">
        <v>3907</v>
      </c>
      <c r="G407" s="87">
        <v>43397</v>
      </c>
      <c r="H407" t="s">
        <v>212</v>
      </c>
      <c r="I407" s="91">
        <v>0.76</v>
      </c>
      <c r="J407" t="s">
        <v>978</v>
      </c>
      <c r="K407" t="s">
        <v>106</v>
      </c>
      <c r="L407" s="90">
        <v>7.6899999999999996E-2</v>
      </c>
      <c r="M407" s="90">
        <v>8.8300000000000003E-2</v>
      </c>
      <c r="N407" s="91">
        <v>3797464.97</v>
      </c>
      <c r="O407" s="91">
        <v>99.880000000000251</v>
      </c>
      <c r="P407" s="91">
        <v>14598.902938326601</v>
      </c>
      <c r="Q407" s="90">
        <f t="shared" si="6"/>
        <v>7.1830230376742398E-3</v>
      </c>
      <c r="R407" s="90">
        <f>P407/'סכום נכסי הקרן'!$C$42</f>
        <v>9.1550260032976399E-4</v>
      </c>
      <c r="W407" s="93"/>
    </row>
    <row r="408" spans="2:23">
      <c r="B408" t="s">
        <v>3883</v>
      </c>
      <c r="C408" t="s">
        <v>2727</v>
      </c>
      <c r="D408" s="92">
        <v>6524</v>
      </c>
      <c r="E408"/>
      <c r="F408" t="s">
        <v>3907</v>
      </c>
      <c r="G408" s="87">
        <v>43357</v>
      </c>
      <c r="H408" t="s">
        <v>212</v>
      </c>
      <c r="I408" s="91">
        <v>4.51</v>
      </c>
      <c r="J408" t="s">
        <v>938</v>
      </c>
      <c r="K408" t="s">
        <v>113</v>
      </c>
      <c r="L408" s="90">
        <v>8.9599999999999999E-2</v>
      </c>
      <c r="M408" s="90">
        <v>9.2100000000000001E-2</v>
      </c>
      <c r="N408" s="91">
        <v>469420.65</v>
      </c>
      <c r="O408" s="91">
        <v>100.32999999999984</v>
      </c>
      <c r="P408" s="91">
        <v>2213.69906020294</v>
      </c>
      <c r="Q408" s="90">
        <f t="shared" si="6"/>
        <v>1.0891949494485913E-3</v>
      </c>
      <c r="R408" s="90">
        <f>P408/'סכום נכסי הקרן'!$C$42</f>
        <v>1.3882188644756145E-4</v>
      </c>
      <c r="W408" s="93"/>
    </row>
    <row r="409" spans="2:23">
      <c r="B409" t="s">
        <v>3883</v>
      </c>
      <c r="C409" t="s">
        <v>2727</v>
      </c>
      <c r="D409" s="92">
        <v>471677</v>
      </c>
      <c r="E409"/>
      <c r="F409" t="s">
        <v>3907</v>
      </c>
      <c r="G409" s="87">
        <v>42891</v>
      </c>
      <c r="H409" t="s">
        <v>212</v>
      </c>
      <c r="I409" s="91">
        <v>4.4800000000000004</v>
      </c>
      <c r="J409" t="s">
        <v>938</v>
      </c>
      <c r="K409" t="s">
        <v>113</v>
      </c>
      <c r="L409" s="90">
        <v>8.9599999999999999E-2</v>
      </c>
      <c r="M409" s="90">
        <v>9.9900000000000003E-2</v>
      </c>
      <c r="N409" s="91">
        <v>1563819.2</v>
      </c>
      <c r="O409" s="91">
        <v>100.33000000000003</v>
      </c>
      <c r="P409" s="91">
        <v>7374.6757697330104</v>
      </c>
      <c r="Q409" s="90">
        <f t="shared" si="6"/>
        <v>3.6285237440891014E-3</v>
      </c>
      <c r="R409" s="90">
        <f>P409/'סכום נכסי הקרן'!$C$42</f>
        <v>4.6246864386327439E-4</v>
      </c>
      <c r="W409" s="93"/>
    </row>
    <row r="410" spans="2:23">
      <c r="B410" t="s">
        <v>3890</v>
      </c>
      <c r="C410" t="s">
        <v>2727</v>
      </c>
      <c r="D410" s="92">
        <v>9299</v>
      </c>
      <c r="E410"/>
      <c r="F410" t="s">
        <v>3907</v>
      </c>
      <c r="G410" s="87">
        <v>44144</v>
      </c>
      <c r="H410" t="s">
        <v>212</v>
      </c>
      <c r="I410" s="91">
        <v>0.25</v>
      </c>
      <c r="J410" t="s">
        <v>978</v>
      </c>
      <c r="K410" t="s">
        <v>106</v>
      </c>
      <c r="L410" s="90">
        <v>7.8799999999999995E-2</v>
      </c>
      <c r="M410" s="90">
        <v>1E-4</v>
      </c>
      <c r="N410" s="91">
        <v>4728028.24</v>
      </c>
      <c r="O410" s="91">
        <v>76.690121000000076</v>
      </c>
      <c r="P410" s="91">
        <v>13956.206795377</v>
      </c>
      <c r="Q410" s="90">
        <f t="shared" si="6"/>
        <v>6.8668005639353656E-3</v>
      </c>
      <c r="R410" s="90">
        <f>P410/'סכום נכסי הקרן'!$C$42</f>
        <v>8.7519888760710695E-4</v>
      </c>
      <c r="W410" s="93"/>
    </row>
    <row r="411" spans="2:23">
      <c r="B411" t="s">
        <v>3870</v>
      </c>
      <c r="C411" t="s">
        <v>2727</v>
      </c>
      <c r="D411" s="92">
        <v>8977</v>
      </c>
      <c r="E411"/>
      <c r="F411" t="s">
        <v>3907</v>
      </c>
      <c r="G411" s="87">
        <v>44553</v>
      </c>
      <c r="H411" t="s">
        <v>212</v>
      </c>
      <c r="I411" s="91">
        <v>2.34</v>
      </c>
      <c r="J411" t="s">
        <v>1057</v>
      </c>
      <c r="K411" t="s">
        <v>110</v>
      </c>
      <c r="L411" s="90">
        <v>6.1100000000000002E-2</v>
      </c>
      <c r="M411" s="90">
        <v>7.0400000000000004E-2</v>
      </c>
      <c r="N411" s="91">
        <v>29824.32</v>
      </c>
      <c r="O411" s="91">
        <v>101.7</v>
      </c>
      <c r="P411" s="91">
        <v>123.0693854328</v>
      </c>
      <c r="Q411" s="90">
        <f t="shared" si="6"/>
        <v>6.0553195985392487E-5</v>
      </c>
      <c r="R411" s="90">
        <f>P411/'סכום נכסי הקרן'!$C$42</f>
        <v>7.7177266580025104E-6</v>
      </c>
      <c r="W411" s="93"/>
    </row>
    <row r="412" spans="2:23">
      <c r="B412" t="s">
        <v>3870</v>
      </c>
      <c r="C412" t="s">
        <v>2727</v>
      </c>
      <c r="D412" s="92">
        <v>8978</v>
      </c>
      <c r="E412"/>
      <c r="F412" t="s">
        <v>3907</v>
      </c>
      <c r="G412" s="87">
        <v>44553</v>
      </c>
      <c r="H412" t="s">
        <v>212</v>
      </c>
      <c r="I412" s="91">
        <v>2.34</v>
      </c>
      <c r="J412" t="s">
        <v>1057</v>
      </c>
      <c r="K412" t="s">
        <v>110</v>
      </c>
      <c r="L412" s="90">
        <v>6.1100000000000002E-2</v>
      </c>
      <c r="M412" s="90">
        <v>7.1400000000000005E-2</v>
      </c>
      <c r="N412" s="91">
        <v>38345.550000000003</v>
      </c>
      <c r="O412" s="91">
        <v>101.93000000000032</v>
      </c>
      <c r="P412" s="91">
        <v>158.58989955911301</v>
      </c>
      <c r="Q412" s="90">
        <f t="shared" si="6"/>
        <v>7.8030171642892509E-5</v>
      </c>
      <c r="R412" s="90">
        <f>P412/'סכום נכסי הקרן'!$C$42</f>
        <v>9.9452312304397305E-6</v>
      </c>
      <c r="W412" s="93"/>
    </row>
    <row r="413" spans="2:23">
      <c r="B413" t="s">
        <v>3870</v>
      </c>
      <c r="C413" t="s">
        <v>2727</v>
      </c>
      <c r="D413" s="92">
        <v>8979</v>
      </c>
      <c r="E413"/>
      <c r="F413" t="s">
        <v>3907</v>
      </c>
      <c r="G413" s="87">
        <v>44553</v>
      </c>
      <c r="H413" t="s">
        <v>212</v>
      </c>
      <c r="I413" s="91">
        <v>2.34</v>
      </c>
      <c r="J413" t="s">
        <v>1057</v>
      </c>
      <c r="K413" t="s">
        <v>110</v>
      </c>
      <c r="L413" s="90">
        <v>6.1100000000000002E-2</v>
      </c>
      <c r="M413" s="90">
        <v>7.0300000000000001E-2</v>
      </c>
      <c r="N413" s="91">
        <v>178945.9</v>
      </c>
      <c r="O413" s="91">
        <v>102.17</v>
      </c>
      <c r="P413" s="91">
        <v>741.82877311672496</v>
      </c>
      <c r="Q413" s="90">
        <f t="shared" si="6"/>
        <v>3.6499819128997096E-4</v>
      </c>
      <c r="R413" s="90">
        <f>P413/'סכום נכסי הקרן'!$C$42</f>
        <v>4.6520356608771818E-5</v>
      </c>
      <c r="W413" s="93"/>
    </row>
    <row r="414" spans="2:23">
      <c r="B414" t="s">
        <v>3870</v>
      </c>
      <c r="C414" t="s">
        <v>2727</v>
      </c>
      <c r="D414" s="92">
        <v>9313</v>
      </c>
      <c r="E414"/>
      <c r="F414" t="s">
        <v>3907</v>
      </c>
      <c r="G414" s="87">
        <v>44886</v>
      </c>
      <c r="H414" t="s">
        <v>212</v>
      </c>
      <c r="I414" s="91">
        <v>2.34</v>
      </c>
      <c r="J414" t="s">
        <v>1057</v>
      </c>
      <c r="K414" t="s">
        <v>110</v>
      </c>
      <c r="L414" s="90">
        <v>6.1100000000000002E-2</v>
      </c>
      <c r="M414" s="90">
        <v>7.0199999999999999E-2</v>
      </c>
      <c r="N414" s="91">
        <v>43671.32</v>
      </c>
      <c r="O414" s="91">
        <v>102.2</v>
      </c>
      <c r="P414" s="91">
        <v>181.09470127980001</v>
      </c>
      <c r="Q414" s="90">
        <f t="shared" si="6"/>
        <v>8.9103093348098054E-5</v>
      </c>
      <c r="R414" s="90">
        <f>P414/'סכום נכסי הקרן'!$C$42</f>
        <v>1.1356515666142427E-5</v>
      </c>
      <c r="W414" s="93"/>
    </row>
    <row r="415" spans="2:23">
      <c r="B415" t="s">
        <v>3870</v>
      </c>
      <c r="C415" t="s">
        <v>2727</v>
      </c>
      <c r="D415" s="92">
        <v>9496</v>
      </c>
      <c r="E415"/>
      <c r="F415" t="s">
        <v>3907</v>
      </c>
      <c r="G415" s="87">
        <v>44985</v>
      </c>
      <c r="H415" t="s">
        <v>212</v>
      </c>
      <c r="I415" s="91">
        <v>2.34</v>
      </c>
      <c r="J415" t="s">
        <v>1057</v>
      </c>
      <c r="K415" t="s">
        <v>110</v>
      </c>
      <c r="L415" s="90">
        <v>6.1100000000000002E-2</v>
      </c>
      <c r="M415" s="90">
        <v>7.0199999999999999E-2</v>
      </c>
      <c r="N415" s="91">
        <v>68169.87</v>
      </c>
      <c r="O415" s="91">
        <v>102.2</v>
      </c>
      <c r="P415" s="91">
        <v>282.68443097055001</v>
      </c>
      <c r="Q415" s="90">
        <f t="shared" si="6"/>
        <v>1.3908776492530358E-4</v>
      </c>
      <c r="R415" s="90">
        <f>P415/'סכום נכסי הקרן'!$C$42</f>
        <v>1.7727245171748705E-5</v>
      </c>
      <c r="W415" s="93"/>
    </row>
    <row r="416" spans="2:23">
      <c r="B416" t="s">
        <v>3870</v>
      </c>
      <c r="C416" t="s">
        <v>2727</v>
      </c>
      <c r="D416" s="92">
        <v>9547</v>
      </c>
      <c r="E416"/>
      <c r="F416" t="s">
        <v>3907</v>
      </c>
      <c r="G416" s="87">
        <v>45036</v>
      </c>
      <c r="H416" t="s">
        <v>212</v>
      </c>
      <c r="I416" s="91">
        <v>2.34</v>
      </c>
      <c r="J416" t="s">
        <v>1057</v>
      </c>
      <c r="K416" t="s">
        <v>110</v>
      </c>
      <c r="L416" s="90">
        <v>6.1100000000000002E-2</v>
      </c>
      <c r="M416" s="90">
        <v>7.0099999999999996E-2</v>
      </c>
      <c r="N416" s="91">
        <v>15977.31</v>
      </c>
      <c r="O416" s="91">
        <v>101.75</v>
      </c>
      <c r="P416" s="91">
        <v>65.962424193187502</v>
      </c>
      <c r="Q416" s="90">
        <f t="shared" si="6"/>
        <v>3.2455151911217302E-5</v>
      </c>
      <c r="R416" s="90">
        <f>P416/'סכום נכסי הקרן'!$C$42</f>
        <v>4.1365280067983077E-6</v>
      </c>
      <c r="W416" s="93"/>
    </row>
    <row r="417" spans="2:23">
      <c r="B417" t="s">
        <v>3870</v>
      </c>
      <c r="C417" t="s">
        <v>2727</v>
      </c>
      <c r="D417" s="92">
        <v>9718</v>
      </c>
      <c r="E417"/>
      <c r="F417" t="s">
        <v>3907</v>
      </c>
      <c r="G417" s="87">
        <v>45163</v>
      </c>
      <c r="H417" t="s">
        <v>212</v>
      </c>
      <c r="I417" s="91">
        <v>2.39</v>
      </c>
      <c r="J417" t="s">
        <v>1057</v>
      </c>
      <c r="K417" t="s">
        <v>110</v>
      </c>
      <c r="L417" s="90">
        <v>6.4299999999999996E-2</v>
      </c>
      <c r="M417" s="90">
        <v>7.2499999999999995E-2</v>
      </c>
      <c r="N417" s="91">
        <v>147502.56</v>
      </c>
      <c r="O417" s="91">
        <v>99.6</v>
      </c>
      <c r="P417" s="91">
        <v>596.09767065120002</v>
      </c>
      <c r="Q417" s="90">
        <f t="shared" si="6"/>
        <v>2.9329486736640503E-4</v>
      </c>
      <c r="R417" s="90">
        <f>P417/'סכום נכסי הקרן'!$C$42</f>
        <v>3.7381505297838707E-5</v>
      </c>
      <c r="W417" s="93"/>
    </row>
    <row r="418" spans="2:23">
      <c r="B418" t="s">
        <v>3898</v>
      </c>
      <c r="C418" t="s">
        <v>2727</v>
      </c>
      <c r="D418" s="92">
        <v>7382</v>
      </c>
      <c r="E418"/>
      <c r="F418" t="s">
        <v>3907</v>
      </c>
      <c r="G418" s="87">
        <v>43860</v>
      </c>
      <c r="H418" t="s">
        <v>212</v>
      </c>
      <c r="I418" s="91">
        <v>2.58</v>
      </c>
      <c r="J418" t="s">
        <v>938</v>
      </c>
      <c r="K418" t="s">
        <v>106</v>
      </c>
      <c r="L418" s="90">
        <v>8.1699999999999995E-2</v>
      </c>
      <c r="M418" s="90">
        <v>8.3599999999999994E-2</v>
      </c>
      <c r="N418" s="91">
        <v>3251948.7</v>
      </c>
      <c r="O418" s="91">
        <v>102.76000000000016</v>
      </c>
      <c r="P418" s="91">
        <v>12862.2128613779</v>
      </c>
      <c r="Q418" s="90">
        <f t="shared" si="6"/>
        <v>6.3285283619631703E-3</v>
      </c>
      <c r="R418" s="90">
        <f>P418/'סכום נכסי הקרן'!$C$42</f>
        <v>8.0659412356749022E-4</v>
      </c>
      <c r="W418" s="93"/>
    </row>
    <row r="419" spans="2:23">
      <c r="B419" t="s">
        <v>3895</v>
      </c>
      <c r="C419" t="s">
        <v>2727</v>
      </c>
      <c r="D419" s="92">
        <v>9158</v>
      </c>
      <c r="E419"/>
      <c r="F419" t="s">
        <v>3907</v>
      </c>
      <c r="G419" s="87">
        <v>44179</v>
      </c>
      <c r="H419" t="s">
        <v>212</v>
      </c>
      <c r="I419" s="91">
        <v>2.4700000000000002</v>
      </c>
      <c r="J419" t="s">
        <v>938</v>
      </c>
      <c r="K419" t="s">
        <v>106</v>
      </c>
      <c r="L419" s="90">
        <v>8.0399999999999999E-2</v>
      </c>
      <c r="M419" s="90">
        <v>9.6600000000000005E-2</v>
      </c>
      <c r="N419" s="91">
        <v>1472306.95</v>
      </c>
      <c r="O419" s="91">
        <v>100.8</v>
      </c>
      <c r="P419" s="91">
        <v>5712.2447261544003</v>
      </c>
      <c r="Q419" s="90">
        <f t="shared" si="6"/>
        <v>2.8105663581802971E-3</v>
      </c>
      <c r="R419" s="90">
        <f>P419/'סכום נכסי הקרן'!$C$42</f>
        <v>3.5821697853645528E-4</v>
      </c>
      <c r="W419" s="93"/>
    </row>
    <row r="420" spans="2:23">
      <c r="B420" t="s">
        <v>3897</v>
      </c>
      <c r="C420" t="s">
        <v>2727</v>
      </c>
      <c r="D420" s="92">
        <v>7823</v>
      </c>
      <c r="E420"/>
      <c r="F420" t="s">
        <v>3907</v>
      </c>
      <c r="G420" s="87">
        <v>44027</v>
      </c>
      <c r="H420" t="s">
        <v>212</v>
      </c>
      <c r="I420" s="91">
        <v>3.37</v>
      </c>
      <c r="J420" t="s">
        <v>1057</v>
      </c>
      <c r="K420" t="s">
        <v>110</v>
      </c>
      <c r="L420" s="90">
        <v>2.35E-2</v>
      </c>
      <c r="M420" s="90">
        <v>2.1399999999999999E-2</v>
      </c>
      <c r="N420" s="91">
        <v>2256635.7400000002</v>
      </c>
      <c r="O420" s="91">
        <v>101.43000000000005</v>
      </c>
      <c r="P420" s="91">
        <v>9287.2345981152193</v>
      </c>
      <c r="Q420" s="90">
        <f t="shared" si="6"/>
        <v>4.5695502159557172E-3</v>
      </c>
      <c r="R420" s="90">
        <f>P420/'סכום נכסי הקרן'!$C$42</f>
        <v>5.8240591504484874E-4</v>
      </c>
      <c r="W420" s="93"/>
    </row>
    <row r="421" spans="2:23">
      <c r="B421" t="s">
        <v>3897</v>
      </c>
      <c r="C421" t="s">
        <v>2727</v>
      </c>
      <c r="D421" s="92">
        <v>7993</v>
      </c>
      <c r="E421"/>
      <c r="F421" t="s">
        <v>3907</v>
      </c>
      <c r="G421" s="87">
        <v>44119</v>
      </c>
      <c r="H421" t="s">
        <v>212</v>
      </c>
      <c r="I421" s="91">
        <v>3.37</v>
      </c>
      <c r="J421" t="s">
        <v>1057</v>
      </c>
      <c r="K421" t="s">
        <v>110</v>
      </c>
      <c r="L421" s="90">
        <v>2.35E-2</v>
      </c>
      <c r="M421" s="90">
        <v>2.1399999999999999E-2</v>
      </c>
      <c r="N421" s="91">
        <v>2256635.7400000002</v>
      </c>
      <c r="O421" s="91">
        <v>101.43000000000005</v>
      </c>
      <c r="P421" s="91">
        <v>9287.2345981152193</v>
      </c>
      <c r="Q421" s="90">
        <f t="shared" si="6"/>
        <v>4.5695502159557172E-3</v>
      </c>
      <c r="R421" s="90">
        <f>P421/'סכום נכסי הקרן'!$C$42</f>
        <v>5.8240591504484874E-4</v>
      </c>
      <c r="W421" s="93"/>
    </row>
    <row r="422" spans="2:23">
      <c r="B422" t="s">
        <v>3897</v>
      </c>
      <c r="C422" t="s">
        <v>2727</v>
      </c>
      <c r="D422" s="92">
        <v>8187</v>
      </c>
      <c r="E422"/>
      <c r="F422" t="s">
        <v>3907</v>
      </c>
      <c r="G422" s="87">
        <v>44211</v>
      </c>
      <c r="H422" t="s">
        <v>212</v>
      </c>
      <c r="I422" s="91">
        <v>3.37</v>
      </c>
      <c r="J422" t="s">
        <v>1057</v>
      </c>
      <c r="K422" t="s">
        <v>110</v>
      </c>
      <c r="L422" s="90">
        <v>2.35E-2</v>
      </c>
      <c r="M422" s="90">
        <v>2.1399999999999999E-2</v>
      </c>
      <c r="N422" s="91">
        <v>2256635.7400000002</v>
      </c>
      <c r="O422" s="91">
        <v>101.43000000000005</v>
      </c>
      <c r="P422" s="91">
        <v>9287.2345981152193</v>
      </c>
      <c r="Q422" s="90">
        <f t="shared" si="6"/>
        <v>4.5695502159557172E-3</v>
      </c>
      <c r="R422" s="90">
        <f>P422/'סכום נכסי הקרן'!$C$42</f>
        <v>5.8240591504484874E-4</v>
      </c>
      <c r="W422" s="93"/>
    </row>
    <row r="423" spans="2:23">
      <c r="B423" s="79" t="s">
        <v>2735</v>
      </c>
      <c r="I423" s="81">
        <v>0</v>
      </c>
      <c r="M423" s="80">
        <v>0</v>
      </c>
      <c r="N423" s="81">
        <v>0</v>
      </c>
      <c r="P423" s="81">
        <v>0</v>
      </c>
      <c r="Q423" s="80">
        <f t="shared" si="6"/>
        <v>0</v>
      </c>
      <c r="R423" s="80">
        <f>P423/'סכום נכסי הקרן'!$C$42</f>
        <v>0</v>
      </c>
    </row>
    <row r="424" spans="2:23">
      <c r="B424" t="s">
        <v>211</v>
      </c>
      <c r="D424" t="s">
        <v>211</v>
      </c>
      <c r="F424" t="s">
        <v>211</v>
      </c>
      <c r="I424" s="91">
        <v>0</v>
      </c>
      <c r="J424" t="s">
        <v>211</v>
      </c>
      <c r="K424" t="s">
        <v>211</v>
      </c>
      <c r="L424" s="90">
        <v>0</v>
      </c>
      <c r="M424" s="90">
        <v>0</v>
      </c>
      <c r="N424" s="91">
        <v>0</v>
      </c>
      <c r="O424" s="91">
        <v>0</v>
      </c>
      <c r="P424" s="91">
        <v>0</v>
      </c>
      <c r="Q424" s="90">
        <f t="shared" si="6"/>
        <v>0</v>
      </c>
      <c r="R424" s="90">
        <f>P424/'סכום נכסי הקרן'!$C$42</f>
        <v>0</v>
      </c>
    </row>
    <row r="425" spans="2:23">
      <c r="B425" t="s">
        <v>236</v>
      </c>
    </row>
    <row r="426" spans="2:23">
      <c r="B426" t="s">
        <v>324</v>
      </c>
    </row>
    <row r="427" spans="2:23">
      <c r="B427" t="s">
        <v>325</v>
      </c>
    </row>
    <row r="428" spans="2:23">
      <c r="B428" t="s">
        <v>326</v>
      </c>
    </row>
  </sheetData>
  <mergeCells count="1">
    <mergeCell ref="B7:R7"/>
  </mergeCells>
  <dataValidations count="1">
    <dataValidation allowBlank="1" showInputMessage="1" showErrorMessage="1" sqref="C1:C4 H363:H1048576 H332:H358 I332:XFD1048576 A332:G1048576 A5:XFD331" xr:uid="{3ED6C876-BE9A-4FAA-8785-AB852056DD6E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2789</v>
      </c>
    </row>
    <row r="3" spans="2:64" s="1" customFormat="1">
      <c r="B3" s="2" t="s">
        <v>2</v>
      </c>
      <c r="C3" s="26" t="s">
        <v>2790</v>
      </c>
    </row>
    <row r="4" spans="2:64" s="1" customFormat="1">
      <c r="B4" s="2" t="s">
        <v>3</v>
      </c>
      <c r="C4" s="83" t="s">
        <v>196</v>
      </c>
    </row>
    <row r="5" spans="2:64">
      <c r="B5" s="2"/>
    </row>
    <row r="7" spans="2:64" ht="26.25" customHeight="1">
      <c r="B7" s="114" t="s">
        <v>152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2032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2033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2738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2739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917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236</v>
      </c>
    </row>
    <row r="26" spans="2:15">
      <c r="B26" t="s">
        <v>324</v>
      </c>
    </row>
    <row r="27" spans="2:15">
      <c r="B27" t="s">
        <v>325</v>
      </c>
    </row>
    <row r="28" spans="2:15">
      <c r="B28" t="s">
        <v>326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6"/>
  <sheetViews>
    <sheetView rightToLeft="1" topLeftCell="A4" workbookViewId="0">
      <selection activeCell="B17" sqref="B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2789</v>
      </c>
    </row>
    <row r="3" spans="2:55" s="1" customFormat="1">
      <c r="B3" s="2" t="s">
        <v>2</v>
      </c>
      <c r="C3" s="26" t="s">
        <v>2790</v>
      </c>
    </row>
    <row r="4" spans="2:55" s="1" customFormat="1">
      <c r="B4" s="2" t="s">
        <v>3</v>
      </c>
      <c r="C4" s="83" t="s">
        <v>196</v>
      </c>
    </row>
    <row r="5" spans="2:55">
      <c r="B5" s="2"/>
    </row>
    <row r="7" spans="2:55" ht="26.25" customHeight="1">
      <c r="B7" s="114" t="s">
        <v>155</v>
      </c>
      <c r="C7" s="115"/>
      <c r="D7" s="115"/>
      <c r="E7" s="115"/>
      <c r="F7" s="115"/>
      <c r="G7" s="115"/>
      <c r="H7" s="115"/>
      <c r="I7" s="115"/>
      <c r="J7" s="116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6">
        <f>E12</f>
        <v>1.307399438132182E-2</v>
      </c>
      <c r="F11" s="7"/>
      <c r="G11" s="75">
        <v>236183.77679999999</v>
      </c>
      <c r="H11" s="76">
        <f>G11/$G$11</f>
        <v>1</v>
      </c>
      <c r="I11" s="76">
        <f>G11/'סכום נכסי הקרן'!$C$42</f>
        <v>1.4811171957890255E-2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1.307399438132182E-2</v>
      </c>
      <c r="F12" s="19"/>
      <c r="G12" s="81">
        <v>236183.77679999999</v>
      </c>
      <c r="H12" s="80">
        <f t="shared" ref="H12:H31" si="0">G12/$G$11</f>
        <v>1</v>
      </c>
      <c r="I12" s="80">
        <f>G12/'סכום נכסי הקרן'!$C$42</f>
        <v>1.4811171957890255E-2</v>
      </c>
    </row>
    <row r="13" spans="2:55">
      <c r="B13" s="79" t="s">
        <v>2740</v>
      </c>
      <c r="E13" s="80">
        <f>(E14*G14+E15*G15+E16*G16+E17*G17+E18*G18+E19*G19+E20*G20)/G13</f>
        <v>2.7797898762107462E-2</v>
      </c>
      <c r="F13" s="19"/>
      <c r="G13" s="81">
        <f>SUM(G14:G20)</f>
        <v>111082.68999999999</v>
      </c>
      <c r="H13" s="80">
        <f t="shared" si="0"/>
        <v>0.4703231166214461</v>
      </c>
      <c r="I13" s="80">
        <f>G13/'סכום נכסי הקרן'!$C$42</f>
        <v>6.9660365560511098E-3</v>
      </c>
    </row>
    <row r="14" spans="2:55">
      <c r="B14" t="s">
        <v>2978</v>
      </c>
      <c r="C14" s="87">
        <v>44926</v>
      </c>
      <c r="D14" t="s">
        <v>2741</v>
      </c>
      <c r="E14" s="78">
        <v>4.2032827196012194E-2</v>
      </c>
      <c r="F14" t="s">
        <v>102</v>
      </c>
      <c r="G14" s="77">
        <v>16270.1</v>
      </c>
      <c r="H14" s="78">
        <f t="shared" si="0"/>
        <v>6.888745798056016E-2</v>
      </c>
      <c r="I14" s="78">
        <f>G14/'סכום נכסי הקרן'!$C$42</f>
        <v>1.020303985892016E-3</v>
      </c>
      <c r="J14" t="s">
        <v>2742</v>
      </c>
    </row>
    <row r="15" spans="2:55">
      <c r="B15" t="s">
        <v>2979</v>
      </c>
      <c r="C15" s="87">
        <v>45107</v>
      </c>
      <c r="D15" t="s">
        <v>2980</v>
      </c>
      <c r="E15" s="78">
        <v>5.1900000000000002E-2</v>
      </c>
      <c r="F15" t="s">
        <v>102</v>
      </c>
      <c r="G15" s="77">
        <v>7800</v>
      </c>
      <c r="H15" s="78">
        <f t="shared" si="0"/>
        <v>3.3025130284901096E-2</v>
      </c>
      <c r="I15" s="78">
        <f>G15/'סכום נכסי הקרן'!$C$42</f>
        <v>4.8914088358139923E-4</v>
      </c>
      <c r="J15" t="s">
        <v>2981</v>
      </c>
    </row>
    <row r="16" spans="2:55">
      <c r="B16" t="s">
        <v>2982</v>
      </c>
      <c r="C16" s="87">
        <v>44926</v>
      </c>
      <c r="D16" t="s">
        <v>2980</v>
      </c>
      <c r="E16" s="78">
        <v>1.0297859547186003E-2</v>
      </c>
      <c r="F16" t="s">
        <v>102</v>
      </c>
      <c r="G16" s="77">
        <v>5518.5</v>
      </c>
      <c r="H16" s="78">
        <f t="shared" si="0"/>
        <v>2.3365279676567523E-2</v>
      </c>
      <c r="I16" s="78">
        <f>G16/'סכום נכסי הקרן'!$C$42</f>
        <v>3.4606717513383997E-4</v>
      </c>
      <c r="J16" t="s">
        <v>2744</v>
      </c>
    </row>
    <row r="17" spans="2:10">
      <c r="B17" t="s">
        <v>2983</v>
      </c>
      <c r="C17" s="87">
        <v>44926</v>
      </c>
      <c r="D17" t="s">
        <v>2980</v>
      </c>
      <c r="E17" s="78">
        <v>4.7715854197798266E-2</v>
      </c>
      <c r="F17" t="s">
        <v>102</v>
      </c>
      <c r="G17" s="77">
        <v>30241.8</v>
      </c>
      <c r="H17" s="78">
        <f t="shared" si="0"/>
        <v>0.12804351090383614</v>
      </c>
      <c r="I17" s="78">
        <f>G17/'סכום נכסי הקרן'!$C$42</f>
        <v>1.8964744580887128E-3</v>
      </c>
      <c r="J17" t="s">
        <v>2984</v>
      </c>
    </row>
    <row r="18" spans="2:10">
      <c r="B18" t="s">
        <v>2985</v>
      </c>
      <c r="C18" s="87">
        <v>44834</v>
      </c>
      <c r="D18" t="s">
        <v>2980</v>
      </c>
      <c r="E18" s="78">
        <v>9.2883575254452705E-4</v>
      </c>
      <c r="F18" t="s">
        <v>102</v>
      </c>
      <c r="G18" s="77">
        <v>10290.33</v>
      </c>
      <c r="H18" s="78">
        <f t="shared" si="0"/>
        <v>4.3569165246746956E-2</v>
      </c>
      <c r="I18" s="78">
        <f>G18/'סכום נכסי הקרן'!$C$42</f>
        <v>6.4531039853130514E-4</v>
      </c>
      <c r="J18" t="s">
        <v>2986</v>
      </c>
    </row>
    <row r="19" spans="2:10">
      <c r="B19" t="s">
        <v>2987</v>
      </c>
      <c r="C19" s="87">
        <v>44977</v>
      </c>
      <c r="D19" t="s">
        <v>123</v>
      </c>
      <c r="E19" s="78">
        <v>1.5207678865906626E-2</v>
      </c>
      <c r="F19" t="s">
        <v>102</v>
      </c>
      <c r="G19" s="77">
        <v>22670.48</v>
      </c>
      <c r="H19" s="78">
        <f t="shared" si="0"/>
        <v>9.5986609695031352E-2</v>
      </c>
      <c r="I19" s="78">
        <f>G19/'סכום נכסי הקרן'!$C$42</f>
        <v>1.4216741818480051E-3</v>
      </c>
      <c r="J19" t="s">
        <v>2988</v>
      </c>
    </row>
    <row r="20" spans="2:10">
      <c r="B20" t="s">
        <v>2989</v>
      </c>
      <c r="C20" s="87">
        <v>45077</v>
      </c>
      <c r="D20" t="s">
        <v>123</v>
      </c>
      <c r="E20" s="78">
        <v>7.9272757428686461E-3</v>
      </c>
      <c r="F20" t="s">
        <v>102</v>
      </c>
      <c r="G20" s="77">
        <v>18291.48</v>
      </c>
      <c r="H20" s="78">
        <f t="shared" si="0"/>
        <v>7.7445962833802909E-2</v>
      </c>
      <c r="I20" s="78">
        <f>G20/'סכום נכסי הקרן'!$C$42</f>
        <v>1.1470654729758324E-3</v>
      </c>
      <c r="J20" t="s">
        <v>2990</v>
      </c>
    </row>
    <row r="21" spans="2:10">
      <c r="B21" s="79" t="s">
        <v>2743</v>
      </c>
      <c r="C21" s="88"/>
      <c r="E21" s="80">
        <v>0</v>
      </c>
      <c r="F21" s="19"/>
      <c r="G21" s="81">
        <f>SUM(G22:G26)</f>
        <v>125101.09000000001</v>
      </c>
      <c r="H21" s="80">
        <f t="shared" si="0"/>
        <v>0.52967689692732534</v>
      </c>
      <c r="I21" s="80">
        <f>G21/'סכום נכסי הקרן'!$C$42</f>
        <v>7.8451356025123278E-3</v>
      </c>
    </row>
    <row r="22" spans="2:10">
      <c r="B22" t="s">
        <v>2991</v>
      </c>
      <c r="C22" s="87">
        <v>44834</v>
      </c>
      <c r="D22" t="s">
        <v>123</v>
      </c>
      <c r="E22" s="78">
        <v>0</v>
      </c>
      <c r="F22" t="s">
        <v>102</v>
      </c>
      <c r="G22" s="77">
        <v>82910.490000000005</v>
      </c>
      <c r="H22" s="78">
        <f t="shared" si="0"/>
        <v>0.35104227361987045</v>
      </c>
      <c r="I22" s="78">
        <f>G22/'סכום נכסי הקרן'!$C$42</f>
        <v>5.1993474790726626E-3</v>
      </c>
      <c r="J22" t="s">
        <v>2992</v>
      </c>
    </row>
    <row r="23" spans="2:10">
      <c r="B23" t="s">
        <v>2993</v>
      </c>
      <c r="C23" s="87">
        <v>44834</v>
      </c>
      <c r="D23" t="s">
        <v>123</v>
      </c>
      <c r="E23" s="78">
        <v>0</v>
      </c>
      <c r="F23" t="s">
        <v>102</v>
      </c>
      <c r="G23" s="77">
        <v>34650.58</v>
      </c>
      <c r="H23" s="78">
        <f t="shared" si="0"/>
        <v>0.14671024601889593</v>
      </c>
      <c r="I23" s="78">
        <f>G23/'סכום נכסי הקרן'!$C$42</f>
        <v>2.1729506817702517E-3</v>
      </c>
      <c r="J23" t="s">
        <v>2994</v>
      </c>
    </row>
    <row r="24" spans="2:10">
      <c r="B24" t="s">
        <v>2995</v>
      </c>
      <c r="C24" s="87">
        <v>44377</v>
      </c>
      <c r="D24" t="s">
        <v>123</v>
      </c>
      <c r="E24" s="78">
        <v>0</v>
      </c>
      <c r="F24" t="s">
        <v>102</v>
      </c>
      <c r="G24" s="77">
        <v>1791.77</v>
      </c>
      <c r="H24" s="78">
        <f t="shared" si="0"/>
        <v>7.5863381654586197E-3</v>
      </c>
      <c r="I24" s="78">
        <f>G24/'סכום נכסי הקרן'!$C$42</f>
        <v>1.1236255909931329E-4</v>
      </c>
      <c r="J24" t="s">
        <v>2996</v>
      </c>
    </row>
    <row r="25" spans="2:10">
      <c r="B25" t="s">
        <v>2997</v>
      </c>
      <c r="C25" s="87">
        <v>44377</v>
      </c>
      <c r="D25" t="s">
        <v>123</v>
      </c>
      <c r="E25" s="78">
        <v>0</v>
      </c>
      <c r="F25" t="s">
        <v>102</v>
      </c>
      <c r="G25" s="77">
        <v>2446.2199999999998</v>
      </c>
      <c r="H25" s="78">
        <f t="shared" si="0"/>
        <v>1.0357273616093685E-2</v>
      </c>
      <c r="I25" s="78">
        <f>G25/'סכום נכסי הקרן'!$C$42</f>
        <v>1.5340336054288337E-4</v>
      </c>
      <c r="J25" t="s">
        <v>2996</v>
      </c>
    </row>
    <row r="26" spans="2:10">
      <c r="B26" t="s">
        <v>2998</v>
      </c>
      <c r="C26" s="87">
        <v>44834</v>
      </c>
      <c r="D26" t="s">
        <v>123</v>
      </c>
      <c r="E26" s="78">
        <v>0</v>
      </c>
      <c r="F26" t="s">
        <v>102</v>
      </c>
      <c r="G26" s="77">
        <v>3302.03</v>
      </c>
      <c r="H26" s="78">
        <f t="shared" si="0"/>
        <v>1.3980765507006662E-2</v>
      </c>
      <c r="I26" s="78">
        <f>G26/'סכום נכסי הקרן'!$C$42</f>
        <v>2.070715220272164E-4</v>
      </c>
      <c r="J26" t="s">
        <v>2999</v>
      </c>
    </row>
    <row r="27" spans="2:10">
      <c r="B27" s="79" t="s">
        <v>234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s="79" t="s">
        <v>2740</v>
      </c>
      <c r="E28" s="80">
        <v>0</v>
      </c>
      <c r="F28" s="19"/>
      <c r="G28" s="81">
        <v>0</v>
      </c>
      <c r="H28" s="80">
        <f t="shared" si="0"/>
        <v>0</v>
      </c>
      <c r="I28" s="80">
        <f>G28/'סכום נכסי הקרן'!$C$42</f>
        <v>0</v>
      </c>
    </row>
    <row r="29" spans="2:10">
      <c r="B29" t="s">
        <v>211</v>
      </c>
      <c r="E29" s="78">
        <v>0</v>
      </c>
      <c r="F29" t="s">
        <v>211</v>
      </c>
      <c r="G29" s="77">
        <v>0</v>
      </c>
      <c r="H29" s="78">
        <f t="shared" si="0"/>
        <v>0</v>
      </c>
      <c r="I29" s="78">
        <f>G29/'סכום נכסי הקרן'!$C$42</f>
        <v>0</v>
      </c>
    </row>
    <row r="30" spans="2:10">
      <c r="B30" s="79" t="s">
        <v>2743</v>
      </c>
      <c r="E30" s="80">
        <v>0</v>
      </c>
      <c r="F30" s="19"/>
      <c r="G30" s="81">
        <v>0</v>
      </c>
      <c r="H30" s="80">
        <f t="shared" si="0"/>
        <v>0</v>
      </c>
      <c r="I30" s="80">
        <f>G30/'סכום נכסי הקרן'!$C$42</f>
        <v>0</v>
      </c>
    </row>
    <row r="31" spans="2:10">
      <c r="B31" t="s">
        <v>211</v>
      </c>
      <c r="E31" s="78">
        <v>0</v>
      </c>
      <c r="F31" t="s">
        <v>211</v>
      </c>
      <c r="G31" s="77">
        <v>0</v>
      </c>
      <c r="H31" s="78">
        <f t="shared" si="0"/>
        <v>0</v>
      </c>
      <c r="I31" s="78">
        <f>G31/'סכום נכסי הקרן'!$C$42</f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</sheetData>
  <mergeCells count="1">
    <mergeCell ref="B7:J7"/>
  </mergeCells>
  <dataValidations count="1">
    <dataValidation allowBlank="1" showInputMessage="1" showErrorMessage="1" sqref="C1:C4 A5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2789</v>
      </c>
    </row>
    <row r="3" spans="2:60" s="1" customFormat="1">
      <c r="B3" s="2" t="s">
        <v>2</v>
      </c>
      <c r="C3" s="26" t="s">
        <v>2790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7" spans="2:60" ht="26.25" customHeight="1">
      <c r="B7" s="114" t="s">
        <v>161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8"/>
  <sheetViews>
    <sheetView rightToLeft="1" topLeftCell="A9" workbookViewId="0">
      <selection activeCell="N14" sqref="N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2789</v>
      </c>
    </row>
    <row r="3" spans="2:60" s="1" customFormat="1">
      <c r="B3" s="2" t="s">
        <v>2</v>
      </c>
      <c r="C3" s="26" t="s">
        <v>2790</v>
      </c>
    </row>
    <row r="4" spans="2:60" s="1" customFormat="1">
      <c r="B4" s="2" t="s">
        <v>3</v>
      </c>
      <c r="C4" s="83" t="s">
        <v>196</v>
      </c>
    </row>
    <row r="5" spans="2:60">
      <c r="B5" s="2"/>
    </row>
    <row r="7" spans="2:60" ht="26.25" customHeight="1">
      <c r="B7" s="114" t="s">
        <v>166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0</v>
      </c>
      <c r="I11" s="75">
        <f>I12+I36</f>
        <v>383857.98264734639</v>
      </c>
      <c r="J11" s="76">
        <f>I11/$I$11</f>
        <v>1</v>
      </c>
      <c r="K11" s="76">
        <f>I11/'סכום נכסי הקרן'!$C$42</f>
        <v>2.4071876000243131E-2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f>SUM(I13:I35)</f>
        <v>383857.98264734639</v>
      </c>
      <c r="J12" s="80">
        <f t="shared" ref="J12:J33" si="0">I12/$I$11</f>
        <v>1</v>
      </c>
      <c r="K12" s="80">
        <f>I12/'סכום נכסי הקרן'!$C$42</f>
        <v>2.4071876000243131E-2</v>
      </c>
    </row>
    <row r="13" spans="2:60">
      <c r="B13" t="s">
        <v>2745</v>
      </c>
      <c r="C13" t="s">
        <v>2746</v>
      </c>
      <c r="D13" t="s">
        <v>211</v>
      </c>
      <c r="E13" t="s">
        <v>212</v>
      </c>
      <c r="F13" s="78">
        <v>0</v>
      </c>
      <c r="G13" t="s">
        <v>106</v>
      </c>
      <c r="H13" s="78">
        <v>0</v>
      </c>
      <c r="I13" s="77">
        <v>396.99783038999999</v>
      </c>
      <c r="J13" s="78">
        <f t="shared" si="0"/>
        <v>1.0342310133868579E-3</v>
      </c>
      <c r="K13" s="78">
        <f>I13/'סכום נכסי הקרן'!$C$42</f>
        <v>2.4895880709854239E-5</v>
      </c>
    </row>
    <row r="14" spans="2:60">
      <c r="B14" t="s">
        <v>2747</v>
      </c>
      <c r="C14" t="s">
        <v>2748</v>
      </c>
      <c r="D14" t="s">
        <v>211</v>
      </c>
      <c r="E14" t="s">
        <v>212</v>
      </c>
      <c r="F14" s="78">
        <v>0</v>
      </c>
      <c r="G14" t="s">
        <v>102</v>
      </c>
      <c r="H14" s="78">
        <v>0</v>
      </c>
      <c r="I14" s="77">
        <v>538.32722000000001</v>
      </c>
      <c r="J14" s="78">
        <f t="shared" si="0"/>
        <v>1.402412465900353E-3</v>
      </c>
      <c r="K14" s="78">
        <f>I14/'סכום נכסי הקרן'!$C$42</f>
        <v>3.37586989803485E-5</v>
      </c>
    </row>
    <row r="15" spans="2:60">
      <c r="B15" t="s">
        <v>2749</v>
      </c>
      <c r="C15" t="s">
        <v>2750</v>
      </c>
      <c r="D15" t="s">
        <v>211</v>
      </c>
      <c r="E15" t="s">
        <v>212</v>
      </c>
      <c r="F15" s="78">
        <v>0</v>
      </c>
      <c r="G15" t="s">
        <v>102</v>
      </c>
      <c r="H15" s="78">
        <v>0</v>
      </c>
      <c r="I15" s="77">
        <f>-7304.36679-(4880686.12+28678.24)/1000</f>
        <v>-12213.73115</v>
      </c>
      <c r="J15" s="78">
        <f t="shared" si="0"/>
        <v>-3.1818359138360966E-2</v>
      </c>
      <c r="K15" s="78">
        <f>I15/'סכום נכסי הקרן'!$C$42</f>
        <v>-7.6592759570982816E-4</v>
      </c>
    </row>
    <row r="16" spans="2:60">
      <c r="B16" t="s">
        <v>2751</v>
      </c>
      <c r="C16" t="s">
        <v>2752</v>
      </c>
      <c r="D16" t="s">
        <v>211</v>
      </c>
      <c r="E16" t="s">
        <v>212</v>
      </c>
      <c r="F16" s="78">
        <v>0</v>
      </c>
      <c r="G16" t="s">
        <v>102</v>
      </c>
      <c r="H16" s="78">
        <v>0</v>
      </c>
      <c r="I16" s="77">
        <v>-1176.1727599999999</v>
      </c>
      <c r="J16" s="78">
        <f t="shared" si="0"/>
        <v>-3.0640831066956341E-3</v>
      </c>
      <c r="K16" s="78">
        <f>I16/'סכום נכסי הקרן'!$C$42</f>
        <v>-7.3758228598817048E-5</v>
      </c>
    </row>
    <row r="17" spans="2:11">
      <c r="B17" t="s">
        <v>2753</v>
      </c>
      <c r="C17" t="s">
        <v>2754</v>
      </c>
      <c r="D17" t="s">
        <v>211</v>
      </c>
      <c r="E17" t="s">
        <v>212</v>
      </c>
      <c r="F17" s="78">
        <v>0</v>
      </c>
      <c r="G17" t="s">
        <v>102</v>
      </c>
      <c r="H17" s="78">
        <v>0</v>
      </c>
      <c r="I17" s="77">
        <v>10521.919029999999</v>
      </c>
      <c r="J17" s="78">
        <f t="shared" si="0"/>
        <v>2.7410968393658693E-2</v>
      </c>
      <c r="K17" s="78">
        <f>I17/'סכום נכסי הקרן'!$C$42</f>
        <v>6.5983343221873571E-4</v>
      </c>
    </row>
    <row r="18" spans="2:11">
      <c r="B18" t="s">
        <v>2755</v>
      </c>
      <c r="C18" t="s">
        <v>2756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-40.550350000000002</v>
      </c>
      <c r="J18" s="78">
        <f t="shared" si="0"/>
        <v>-1.0563893896471069E-4</v>
      </c>
      <c r="K18" s="78">
        <f>I18/'סכום נכסי הקרן'!$C$42</f>
        <v>-2.5429274395557683E-6</v>
      </c>
    </row>
    <row r="19" spans="2:11">
      <c r="B19" t="s">
        <v>2757</v>
      </c>
      <c r="C19" t="s">
        <v>2758</v>
      </c>
      <c r="D19" t="s">
        <v>211</v>
      </c>
      <c r="E19" t="s">
        <v>212</v>
      </c>
      <c r="F19" s="78">
        <v>0</v>
      </c>
      <c r="G19" t="s">
        <v>102</v>
      </c>
      <c r="H19" s="78">
        <v>0</v>
      </c>
      <c r="I19" s="77">
        <v>-197.1446</v>
      </c>
      <c r="J19" s="78">
        <f t="shared" si="0"/>
        <v>-5.1358733936013627E-4</v>
      </c>
      <c r="K19" s="78">
        <f>I19/'סכום נכסי הקרן'!$C$42</f>
        <v>-1.236301074837199E-5</v>
      </c>
    </row>
    <row r="20" spans="2:11">
      <c r="B20" t="s">
        <v>2759</v>
      </c>
      <c r="C20" t="s">
        <v>2760</v>
      </c>
      <c r="D20" t="s">
        <v>211</v>
      </c>
      <c r="E20" t="s">
        <v>212</v>
      </c>
      <c r="F20" s="78">
        <v>0</v>
      </c>
      <c r="G20" t="s">
        <v>102</v>
      </c>
      <c r="H20" s="78">
        <v>0</v>
      </c>
      <c r="I20" s="77">
        <v>-495.70925</v>
      </c>
      <c r="J20" s="78">
        <f t="shared" si="0"/>
        <v>-1.2913871077559753E-3</v>
      </c>
      <c r="K20" s="78">
        <f>I20/'סכום נכסי הקרן'!$C$42</f>
        <v>-3.1086110326214453E-5</v>
      </c>
    </row>
    <row r="21" spans="2:11">
      <c r="B21" t="s">
        <v>2761</v>
      </c>
      <c r="C21" t="s">
        <v>2762</v>
      </c>
      <c r="D21" t="s">
        <v>211</v>
      </c>
      <c r="E21" t="s">
        <v>212</v>
      </c>
      <c r="F21" s="78">
        <v>0</v>
      </c>
      <c r="G21" t="s">
        <v>106</v>
      </c>
      <c r="H21" s="78">
        <v>0</v>
      </c>
      <c r="I21" s="77">
        <v>85.374014669999994</v>
      </c>
      <c r="J21" s="78">
        <f>I21/$I$11</f>
        <v>2.2241041877311648E-4</v>
      </c>
      <c r="K21" s="78">
        <f>I21/'סכום נכסי הקרן'!$C$42</f>
        <v>5.3538360218686073E-6</v>
      </c>
    </row>
    <row r="22" spans="2:11">
      <c r="B22" t="s">
        <v>2763</v>
      </c>
      <c r="C22" t="s">
        <v>2764</v>
      </c>
      <c r="D22" t="s">
        <v>211</v>
      </c>
      <c r="E22" t="s">
        <v>212</v>
      </c>
      <c r="F22" s="78">
        <v>0</v>
      </c>
      <c r="G22" t="s">
        <v>120</v>
      </c>
      <c r="H22" s="78">
        <v>0</v>
      </c>
      <c r="I22" s="77">
        <v>-1.560633492</v>
      </c>
      <c r="J22" s="78">
        <f t="shared" si="0"/>
        <v>-4.0656533472009816E-6</v>
      </c>
      <c r="K22" s="78">
        <f>I22/'סכום נכסי הקרן'!$C$42</f>
        <v>-9.7867903233795459E-8</v>
      </c>
    </row>
    <row r="23" spans="2:11">
      <c r="B23" t="s">
        <v>2765</v>
      </c>
      <c r="C23" t="s">
        <v>2766</v>
      </c>
      <c r="D23" t="s">
        <v>211</v>
      </c>
      <c r="E23" t="s">
        <v>212</v>
      </c>
      <c r="F23" s="78">
        <v>0</v>
      </c>
      <c r="G23" t="s">
        <v>110</v>
      </c>
      <c r="H23" s="78">
        <v>0</v>
      </c>
      <c r="I23" s="77">
        <v>9.5682747750000008</v>
      </c>
      <c r="J23" s="78">
        <f t="shared" si="0"/>
        <v>2.4926601002304691E-5</v>
      </c>
      <c r="K23" s="78">
        <f>I23/'סכום נכסי הקרן'!$C$42</f>
        <v>6.0003004843501465E-7</v>
      </c>
    </row>
    <row r="24" spans="2:11">
      <c r="B24" t="s">
        <v>2767</v>
      </c>
      <c r="C24" t="s">
        <v>2768</v>
      </c>
      <c r="D24" t="s">
        <v>211</v>
      </c>
      <c r="E24" t="s">
        <v>212</v>
      </c>
      <c r="F24" s="78">
        <v>0</v>
      </c>
      <c r="G24" t="s">
        <v>203</v>
      </c>
      <c r="H24" s="78">
        <v>0</v>
      </c>
      <c r="I24" s="77">
        <v>-36.825862094999998</v>
      </c>
      <c r="J24" s="78">
        <f t="shared" si="0"/>
        <v>-9.5936163268049658E-5</v>
      </c>
      <c r="K24" s="78">
        <f>I24/'סכום נכסי הקרן'!$C$42</f>
        <v>-2.3093634261275716E-6</v>
      </c>
    </row>
    <row r="25" spans="2:11">
      <c r="B25" t="s">
        <v>2769</v>
      </c>
      <c r="C25" t="s">
        <v>2770</v>
      </c>
      <c r="D25" t="s">
        <v>211</v>
      </c>
      <c r="E25" t="s">
        <v>212</v>
      </c>
      <c r="F25" s="78">
        <v>0</v>
      </c>
      <c r="G25" t="s">
        <v>113</v>
      </c>
      <c r="H25" s="78">
        <v>0</v>
      </c>
      <c r="I25" s="77">
        <v>-20.23620159</v>
      </c>
      <c r="J25" s="78">
        <f t="shared" si="0"/>
        <v>-5.2717938677313304E-5</v>
      </c>
      <c r="K25" s="78">
        <f>I25/'סכום נכסי הקרן'!$C$42</f>
        <v>-1.2690196828287073E-6</v>
      </c>
    </row>
    <row r="26" spans="2:11">
      <c r="B26" t="s">
        <v>2771</v>
      </c>
      <c r="C26" t="s">
        <v>2772</v>
      </c>
      <c r="D26" t="s">
        <v>211</v>
      </c>
      <c r="E26" t="s">
        <v>212</v>
      </c>
      <c r="F26" s="78">
        <v>0</v>
      </c>
      <c r="G26" t="s">
        <v>102</v>
      </c>
      <c r="H26" s="78">
        <v>0</v>
      </c>
      <c r="I26" s="77">
        <v>1.4000000000000001E-12</v>
      </c>
      <c r="J26" s="78">
        <f t="shared" si="0"/>
        <v>3.6471821957293826E-18</v>
      </c>
      <c r="K26" s="78">
        <f>I26/'סכום נכסי הקרן'!$C$42</f>
        <v>8.7794517565892176E-20</v>
      </c>
    </row>
    <row r="27" spans="2:11">
      <c r="B27" t="s">
        <v>2773</v>
      </c>
      <c r="C27" t="s">
        <v>2774</v>
      </c>
      <c r="D27" t="s">
        <v>211</v>
      </c>
      <c r="E27" t="s">
        <v>212</v>
      </c>
      <c r="F27" s="78">
        <v>0</v>
      </c>
      <c r="G27" t="s">
        <v>106</v>
      </c>
      <c r="H27" s="78">
        <v>0</v>
      </c>
      <c r="I27" s="77">
        <v>217200.05553645</v>
      </c>
      <c r="J27" s="78">
        <f t="shared" si="0"/>
        <v>0.56583441104569543</v>
      </c>
      <c r="K27" s="78">
        <f>I27/'סכום נכסי הקרן'!$C$42</f>
        <v>1.3620695779362582E-2</v>
      </c>
    </row>
    <row r="28" spans="2:11">
      <c r="B28" t="s">
        <v>2775</v>
      </c>
      <c r="C28" t="s">
        <v>2776</v>
      </c>
      <c r="D28" t="s">
        <v>211</v>
      </c>
      <c r="E28" t="s">
        <v>212</v>
      </c>
      <c r="F28" s="78">
        <v>0</v>
      </c>
      <c r="G28" t="s">
        <v>199</v>
      </c>
      <c r="H28" s="78">
        <v>0</v>
      </c>
      <c r="I28" s="77">
        <v>132.11854998839999</v>
      </c>
      <c r="J28" s="78">
        <f t="shared" si="0"/>
        <v>3.441860166023392E-4</v>
      </c>
      <c r="K28" s="78">
        <f>I28/'סכום נכסי הקרן'!$C$42</f>
        <v>8.2852031126691325E-6</v>
      </c>
    </row>
    <row r="29" spans="2:11">
      <c r="B29" t="s">
        <v>2777</v>
      </c>
      <c r="C29" t="s">
        <v>2778</v>
      </c>
      <c r="D29" t="s">
        <v>211</v>
      </c>
      <c r="E29" t="s">
        <v>212</v>
      </c>
      <c r="F29" s="78">
        <v>5.1499999999999997E-2</v>
      </c>
      <c r="G29" t="s">
        <v>102</v>
      </c>
      <c r="H29" s="78">
        <v>3.6299999999999999E-2</v>
      </c>
      <c r="I29" s="77">
        <v>-806.18019000000004</v>
      </c>
      <c r="J29" s="78">
        <f t="shared" si="0"/>
        <v>-2.1002043110840934E-3</v>
      </c>
      <c r="K29" s="78">
        <f>I29/'סכום נכסי הקרן'!$C$42</f>
        <v>-5.0555857751592355E-5</v>
      </c>
    </row>
    <row r="30" spans="2:11">
      <c r="B30" t="s">
        <v>2779</v>
      </c>
      <c r="C30" t="s">
        <v>2780</v>
      </c>
      <c r="D30" t="s">
        <v>211</v>
      </c>
      <c r="E30" t="s">
        <v>212</v>
      </c>
      <c r="F30" s="78">
        <v>0</v>
      </c>
      <c r="G30" t="s">
        <v>106</v>
      </c>
      <c r="H30" s="78">
        <v>0</v>
      </c>
      <c r="I30" s="77">
        <v>4276.2391154699999</v>
      </c>
      <c r="J30" s="78">
        <f t="shared" si="0"/>
        <v>1.1140159404731247E-2</v>
      </c>
      <c r="K30" s="78">
        <f>I30/'סכום נכסי הקרן'!$C$42</f>
        <v>2.6816453581363293E-4</v>
      </c>
    </row>
    <row r="31" spans="2:11">
      <c r="B31" t="s">
        <v>2781</v>
      </c>
      <c r="C31" t="s">
        <v>2782</v>
      </c>
      <c r="D31" t="s">
        <v>211</v>
      </c>
      <c r="E31" t="s">
        <v>212</v>
      </c>
      <c r="F31" s="78">
        <v>0</v>
      </c>
      <c r="G31" t="s">
        <v>102</v>
      </c>
      <c r="H31" s="78">
        <v>0</v>
      </c>
      <c r="I31" s="77">
        <v>27644.615900000001</v>
      </c>
      <c r="J31" s="78">
        <f t="shared" si="0"/>
        <v>7.2017822084469565E-2</v>
      </c>
      <c r="K31" s="78">
        <f>I31/'סכום נכסי הקרן'!$C$42</f>
        <v>1.733604083024923E-3</v>
      </c>
    </row>
    <row r="32" spans="2:11">
      <c r="B32" t="s">
        <v>2783</v>
      </c>
      <c r="C32" t="s">
        <v>2784</v>
      </c>
      <c r="D32" t="s">
        <v>207</v>
      </c>
      <c r="E32" t="s">
        <v>208</v>
      </c>
      <c r="F32" s="78">
        <v>0</v>
      </c>
      <c r="G32" t="s">
        <v>102</v>
      </c>
      <c r="H32" s="78">
        <v>0</v>
      </c>
      <c r="I32" s="77">
        <v>-2606.8444800000002</v>
      </c>
      <c r="J32" s="78">
        <f t="shared" si="0"/>
        <v>-6.7911691246367294E-3</v>
      </c>
      <c r="K32" s="78">
        <f>I32/'סכום נכסי הקרן'!$C$42</f>
        <v>-1.6347618106493504E-4</v>
      </c>
    </row>
    <row r="33" spans="2:11">
      <c r="B33" t="s">
        <v>2785</v>
      </c>
      <c r="C33" t="s">
        <v>2786</v>
      </c>
      <c r="D33" t="s">
        <v>207</v>
      </c>
      <c r="E33" t="s">
        <v>208</v>
      </c>
      <c r="F33" s="78">
        <v>0</v>
      </c>
      <c r="G33" t="s">
        <v>106</v>
      </c>
      <c r="H33" s="78">
        <v>0</v>
      </c>
      <c r="I33" s="77">
        <v>117725.42628129</v>
      </c>
      <c r="J33" s="78">
        <f t="shared" si="0"/>
        <v>0.30669005622698059</v>
      </c>
      <c r="K33" s="78">
        <f>I33/'סכום נכסי הקרן'!$C$42</f>
        <v>7.3826050040034707E-3</v>
      </c>
    </row>
    <row r="34" spans="2:11">
      <c r="B34" t="s">
        <v>233</v>
      </c>
      <c r="C34">
        <v>88820001</v>
      </c>
      <c r="D34" t="s">
        <v>207</v>
      </c>
      <c r="E34" t="s">
        <v>208</v>
      </c>
      <c r="F34" s="78">
        <v>0</v>
      </c>
      <c r="G34" t="s">
        <v>106</v>
      </c>
      <c r="H34" s="78">
        <v>0</v>
      </c>
      <c r="I34" s="77">
        <v>17800.45879149</v>
      </c>
      <c r="J34" s="78">
        <f>I34/$I$11</f>
        <v>4.6372511700097777E-2</v>
      </c>
      <c r="K34" s="78">
        <f>I34/'סכום נכסי הקרן'!$C$42</f>
        <v>1.1162733514645776E-3</v>
      </c>
    </row>
    <row r="35" spans="2:11">
      <c r="B35" t="s">
        <v>2787</v>
      </c>
      <c r="C35" t="s">
        <v>2788</v>
      </c>
      <c r="D35" t="s">
        <v>207</v>
      </c>
      <c r="E35" t="s">
        <v>208</v>
      </c>
      <c r="F35" s="78">
        <v>0</v>
      </c>
      <c r="G35" t="s">
        <v>102</v>
      </c>
      <c r="H35" s="78">
        <v>0</v>
      </c>
      <c r="I35" s="77">
        <v>5121.8375800000003</v>
      </c>
      <c r="J35" s="78">
        <f t="shared" ref="J35:J37" si="1">I35/$I$11</f>
        <v>1.334305345085262E-2</v>
      </c>
      <c r="K35" s="78">
        <f>I35/'סכום נכסי הקרן'!$C$42</f>
        <v>3.2119232813354051E-4</v>
      </c>
    </row>
    <row r="36" spans="2:11">
      <c r="B36" s="79" t="s">
        <v>234</v>
      </c>
      <c r="D36" s="19"/>
      <c r="E36" s="19"/>
      <c r="F36" s="19"/>
      <c r="G36" s="19"/>
      <c r="H36" s="80">
        <v>0</v>
      </c>
      <c r="I36" s="81">
        <v>0</v>
      </c>
      <c r="J36" s="80">
        <f t="shared" si="1"/>
        <v>0</v>
      </c>
      <c r="K36" s="80">
        <f>I36/'סכום נכסי הקרן'!$C$42</f>
        <v>0</v>
      </c>
    </row>
    <row r="37" spans="2:11">
      <c r="B37" t="s">
        <v>211</v>
      </c>
      <c r="C37" t="s">
        <v>211</v>
      </c>
      <c r="D37" t="s">
        <v>211</v>
      </c>
      <c r="E37" s="19"/>
      <c r="F37" s="78">
        <v>0</v>
      </c>
      <c r="G37" t="s">
        <v>211</v>
      </c>
      <c r="H37" s="78">
        <v>0</v>
      </c>
      <c r="I37" s="77">
        <v>0</v>
      </c>
      <c r="J37" s="78">
        <f t="shared" si="1"/>
        <v>0</v>
      </c>
      <c r="K37" s="78">
        <f>I37/'סכום נכסי הקרן'!$C$42</f>
        <v>0</v>
      </c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D602" s="19"/>
      <c r="E602" s="19"/>
      <c r="F602" s="19"/>
      <c r="G602" s="19"/>
      <c r="H602" s="19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  <row r="608" spans="4:8">
      <c r="E608" s="55"/>
      <c r="G608" s="55"/>
    </row>
  </sheetData>
  <mergeCells count="1">
    <mergeCell ref="B7:K7"/>
  </mergeCells>
  <dataValidations count="1">
    <dataValidation allowBlank="1" showInputMessage="1" showErrorMessage="1" sqref="C1:C4 A5:A1048576 H34 B5:J33 F34 K5:XFD1048576 B35:I1048576 J34:J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topLeftCell="A61" workbookViewId="0">
      <selection activeCell="J79" sqref="J7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2789</v>
      </c>
    </row>
    <row r="3" spans="2:17" s="1" customFormat="1">
      <c r="B3" s="2" t="s">
        <v>2</v>
      </c>
      <c r="C3" s="26" t="s">
        <v>2790</v>
      </c>
    </row>
    <row r="4" spans="2:17" s="1" customFormat="1">
      <c r="B4" s="2" t="s">
        <v>3</v>
      </c>
      <c r="C4" s="83" t="s">
        <v>196</v>
      </c>
    </row>
    <row r="5" spans="2:17">
      <c r="B5" s="2"/>
    </row>
    <row r="7" spans="2:17" ht="26.25" customHeight="1">
      <c r="B7" s="114" t="s">
        <v>168</v>
      </c>
      <c r="C7" s="115"/>
      <c r="D7" s="115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C12+C69</f>
        <v>1647779.3011470451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SUM(C13:C68)</f>
        <v>363376.79276173055</v>
      </c>
    </row>
    <row r="13" spans="2:17">
      <c r="B13" t="s">
        <v>2800</v>
      </c>
      <c r="C13" s="86">
        <v>3617.0373955199998</v>
      </c>
      <c r="D13" s="87">
        <v>45291</v>
      </c>
    </row>
    <row r="14" spans="2:17">
      <c r="B14" t="s">
        <v>2829</v>
      </c>
      <c r="C14" s="86">
        <v>391.51053999999999</v>
      </c>
      <c r="D14" s="87">
        <v>45291</v>
      </c>
    </row>
    <row r="15" spans="2:17">
      <c r="B15" t="s">
        <v>3842</v>
      </c>
      <c r="C15" s="86">
        <v>1238.4200985331904</v>
      </c>
      <c r="D15" s="87">
        <v>45340</v>
      </c>
    </row>
    <row r="16" spans="2:17">
      <c r="B16" t="s">
        <v>3865</v>
      </c>
      <c r="C16" s="86">
        <v>6627.7819500000005</v>
      </c>
      <c r="D16" s="87">
        <v>45363</v>
      </c>
    </row>
    <row r="17" spans="2:4">
      <c r="B17" t="s">
        <v>3872</v>
      </c>
      <c r="C17" s="86">
        <v>1880.4599814857256</v>
      </c>
      <c r="D17" s="87">
        <v>45383</v>
      </c>
    </row>
    <row r="18" spans="2:4">
      <c r="B18" t="s">
        <v>3843</v>
      </c>
      <c r="C18" s="86">
        <v>16096.40971049642</v>
      </c>
      <c r="D18" s="87">
        <v>45473</v>
      </c>
    </row>
    <row r="19" spans="2:4">
      <c r="B19" t="s">
        <v>2793</v>
      </c>
      <c r="C19" s="86">
        <v>2608.17868</v>
      </c>
      <c r="D19" s="87">
        <v>45534</v>
      </c>
    </row>
    <row r="20" spans="2:4">
      <c r="B20" t="s">
        <v>2799</v>
      </c>
      <c r="C20" s="86">
        <v>95.377510000000001</v>
      </c>
      <c r="D20" s="87">
        <v>45534</v>
      </c>
    </row>
    <row r="21" spans="2:4">
      <c r="B21" t="s">
        <v>2792</v>
      </c>
      <c r="C21" s="86">
        <v>627.31232540480005</v>
      </c>
      <c r="D21" s="87">
        <v>45536</v>
      </c>
    </row>
    <row r="22" spans="2:4">
      <c r="B22" t="s">
        <v>2791</v>
      </c>
      <c r="C22" s="86">
        <v>1300.6509530352</v>
      </c>
      <c r="D22" s="87">
        <v>45563</v>
      </c>
    </row>
    <row r="23" spans="2:4">
      <c r="B23" t="s">
        <v>2796</v>
      </c>
      <c r="C23" s="86">
        <v>1627.5537867200001</v>
      </c>
      <c r="D23" s="87">
        <v>45640</v>
      </c>
    </row>
    <row r="24" spans="2:4">
      <c r="B24" t="s">
        <v>2827</v>
      </c>
      <c r="C24" s="86">
        <v>32.402610000000003</v>
      </c>
      <c r="D24" s="87">
        <v>45657</v>
      </c>
    </row>
    <row r="25" spans="2:4">
      <c r="B25" t="s">
        <v>2794</v>
      </c>
      <c r="C25" s="86">
        <v>26.439135999999998</v>
      </c>
      <c r="D25" s="87">
        <v>45778</v>
      </c>
    </row>
    <row r="26" spans="2:4">
      <c r="B26" t="s">
        <v>2795</v>
      </c>
      <c r="C26" s="86">
        <v>3694.9638467999998</v>
      </c>
      <c r="D26" s="87">
        <v>45823</v>
      </c>
    </row>
    <row r="27" spans="2:4">
      <c r="B27" t="s">
        <v>3866</v>
      </c>
      <c r="C27" s="86">
        <v>5634.5669749999997</v>
      </c>
      <c r="D27" s="87">
        <v>45838</v>
      </c>
    </row>
    <row r="28" spans="2:4">
      <c r="B28" t="s">
        <v>3862</v>
      </c>
      <c r="C28" s="86">
        <v>10630.846542374029</v>
      </c>
      <c r="D28" s="87">
        <v>45935</v>
      </c>
    </row>
    <row r="29" spans="2:4">
      <c r="B29" t="s">
        <v>3861</v>
      </c>
      <c r="C29" s="86">
        <v>9297.4963523461738</v>
      </c>
      <c r="D29" s="87">
        <v>46022</v>
      </c>
    </row>
    <row r="30" spans="2:4">
      <c r="B30" t="s">
        <v>3848</v>
      </c>
      <c r="C30" s="86">
        <v>7454.7652059809025</v>
      </c>
      <c r="D30" s="87">
        <v>46022</v>
      </c>
    </row>
    <row r="31" spans="2:4">
      <c r="B31" t="s">
        <v>2797</v>
      </c>
      <c r="C31" s="86">
        <v>1623.1709116488219</v>
      </c>
      <c r="D31" s="87">
        <v>46054</v>
      </c>
    </row>
    <row r="32" spans="2:4">
      <c r="B32" t="s">
        <v>2798</v>
      </c>
      <c r="C32" s="86">
        <v>2163.9063059199998</v>
      </c>
      <c r="D32" s="87">
        <v>46132</v>
      </c>
    </row>
    <row r="33" spans="2:4">
      <c r="B33" t="s">
        <v>2806</v>
      </c>
      <c r="C33" s="86">
        <v>4459.4712329000004</v>
      </c>
      <c r="D33" s="87">
        <v>46539</v>
      </c>
    </row>
    <row r="34" spans="2:4">
      <c r="B34" t="s">
        <v>2802</v>
      </c>
      <c r="C34" s="86">
        <v>3182.1636354175998</v>
      </c>
      <c r="D34" s="87">
        <v>46631</v>
      </c>
    </row>
    <row r="35" spans="2:4">
      <c r="B35" t="s">
        <v>2808</v>
      </c>
      <c r="C35" s="86">
        <v>12257.161609999999</v>
      </c>
      <c r="D35" s="87">
        <v>46661</v>
      </c>
    </row>
    <row r="36" spans="2:4">
      <c r="B36" t="s">
        <v>2812</v>
      </c>
      <c r="C36" s="86">
        <v>13951.724249999999</v>
      </c>
      <c r="D36" s="87">
        <v>46661</v>
      </c>
    </row>
    <row r="37" spans="2:4">
      <c r="B37" t="s">
        <v>3900</v>
      </c>
      <c r="C37" s="86">
        <v>21371.322652094841</v>
      </c>
      <c r="D37" s="87">
        <v>46698</v>
      </c>
    </row>
    <row r="38" spans="2:4">
      <c r="B38" t="s">
        <v>2801</v>
      </c>
      <c r="C38" s="86">
        <v>1847.6578401462589</v>
      </c>
      <c r="D38" s="87">
        <v>46752</v>
      </c>
    </row>
    <row r="39" spans="2:4">
      <c r="B39" t="s">
        <v>2809</v>
      </c>
      <c r="C39" s="86">
        <v>6375.9315896480002</v>
      </c>
      <c r="D39" s="87">
        <v>46772</v>
      </c>
    </row>
    <row r="40" spans="2:4">
      <c r="B40" t="s">
        <v>3871</v>
      </c>
      <c r="C40" s="86">
        <v>51758.293877657125</v>
      </c>
      <c r="D40" s="87">
        <v>46871</v>
      </c>
    </row>
    <row r="41" spans="2:4">
      <c r="B41" t="s">
        <v>2813</v>
      </c>
      <c r="C41" s="86">
        <v>5403.2494100000004</v>
      </c>
      <c r="D41" s="87">
        <v>47118</v>
      </c>
    </row>
    <row r="42" spans="2:4">
      <c r="B42" t="s">
        <v>2805</v>
      </c>
      <c r="C42" s="86">
        <v>3287.8244184272003</v>
      </c>
      <c r="D42" s="87">
        <v>47209</v>
      </c>
    </row>
    <row r="43" spans="2:4">
      <c r="B43" t="s">
        <v>2810</v>
      </c>
      <c r="C43" s="86">
        <v>843.92907600000001</v>
      </c>
      <c r="D43" s="87">
        <v>47209</v>
      </c>
    </row>
    <row r="44" spans="2:4">
      <c r="B44" t="s">
        <v>2826</v>
      </c>
      <c r="C44" s="86">
        <v>17645.041091481453</v>
      </c>
      <c r="D44" s="87">
        <v>47308</v>
      </c>
    </row>
    <row r="45" spans="2:4">
      <c r="B45" t="s">
        <v>3901</v>
      </c>
      <c r="C45" s="86">
        <v>20472.886098389248</v>
      </c>
      <c r="D45" s="87">
        <v>47391</v>
      </c>
    </row>
    <row r="46" spans="2:4">
      <c r="B46" t="s">
        <v>2803</v>
      </c>
      <c r="C46" s="86">
        <v>2308.4255956080001</v>
      </c>
      <c r="D46" s="87">
        <v>47467</v>
      </c>
    </row>
    <row r="47" spans="2:4">
      <c r="B47" t="s">
        <v>2817</v>
      </c>
      <c r="C47" s="86">
        <v>59.194487519999996</v>
      </c>
      <c r="D47" s="87">
        <v>47566</v>
      </c>
    </row>
    <row r="48" spans="2:4">
      <c r="B48" t="s">
        <v>2814</v>
      </c>
      <c r="C48" s="86">
        <v>1608.9250559999998</v>
      </c>
      <c r="D48" s="87">
        <v>47848</v>
      </c>
    </row>
    <row r="49" spans="2:4">
      <c r="B49" t="s">
        <v>2819</v>
      </c>
      <c r="C49" s="86">
        <v>58.862679039999996</v>
      </c>
      <c r="D49" s="87">
        <v>47848</v>
      </c>
    </row>
    <row r="50" spans="2:4">
      <c r="B50" t="s">
        <v>2815</v>
      </c>
      <c r="C50" s="86">
        <v>64.811216959999996</v>
      </c>
      <c r="D50" s="87">
        <v>47907</v>
      </c>
    </row>
    <row r="51" spans="2:4">
      <c r="B51" t="s">
        <v>2828</v>
      </c>
      <c r="C51" s="86">
        <v>36913.344490000003</v>
      </c>
      <c r="D51" s="87">
        <v>47938</v>
      </c>
    </row>
    <row r="52" spans="2:4">
      <c r="B52" t="s">
        <v>2818</v>
      </c>
      <c r="C52" s="86">
        <v>8483.3421692800002</v>
      </c>
      <c r="D52" s="87">
        <v>47969</v>
      </c>
    </row>
    <row r="53" spans="2:4">
      <c r="B53" t="s">
        <v>2830</v>
      </c>
      <c r="C53" s="86">
        <v>9394.1951900000004</v>
      </c>
      <c r="D53" s="87">
        <v>47969</v>
      </c>
    </row>
    <row r="54" spans="2:4">
      <c r="B54" t="s">
        <v>2821</v>
      </c>
      <c r="C54" s="86">
        <v>2579.6801379380772</v>
      </c>
      <c r="D54" s="87">
        <v>48212</v>
      </c>
    </row>
    <row r="55" spans="2:4">
      <c r="B55" t="s">
        <v>2822</v>
      </c>
      <c r="C55" s="86">
        <v>3481.9611667145623</v>
      </c>
      <c r="D55" s="87">
        <v>48212</v>
      </c>
    </row>
    <row r="56" spans="2:4">
      <c r="B56" t="s">
        <v>2804</v>
      </c>
      <c r="C56" s="86">
        <v>1183.1196392464001</v>
      </c>
      <c r="D56" s="87">
        <v>48214</v>
      </c>
    </row>
    <row r="57" spans="2:4">
      <c r="B57" t="s">
        <v>2807</v>
      </c>
      <c r="C57" s="86">
        <v>1671.8671782399999</v>
      </c>
      <c r="D57" s="87">
        <v>48214</v>
      </c>
    </row>
    <row r="58" spans="2:4">
      <c r="B58" t="s">
        <v>2823</v>
      </c>
      <c r="C58" s="86">
        <v>11100.358491136298</v>
      </c>
      <c r="D58" s="87">
        <v>48233</v>
      </c>
    </row>
    <row r="59" spans="2:4">
      <c r="B59" t="s">
        <v>2820</v>
      </c>
      <c r="C59" s="86">
        <v>4474.5229104970022</v>
      </c>
      <c r="D59" s="87">
        <v>48274</v>
      </c>
    </row>
    <row r="60" spans="2:4">
      <c r="B60" t="s">
        <v>2654</v>
      </c>
      <c r="C60" s="86">
        <v>2355.6172465059849</v>
      </c>
      <c r="D60" s="87">
        <v>48274</v>
      </c>
    </row>
    <row r="61" spans="2:4">
      <c r="B61" t="s">
        <v>2824</v>
      </c>
      <c r="C61" s="86">
        <v>41.218628319999993</v>
      </c>
      <c r="D61" s="87">
        <v>48297</v>
      </c>
    </row>
    <row r="62" spans="2:4">
      <c r="B62" t="s">
        <v>2825</v>
      </c>
      <c r="C62" s="86">
        <v>15637.280602104922</v>
      </c>
      <c r="D62" s="87">
        <v>48297</v>
      </c>
    </row>
    <row r="63" spans="2:4">
      <c r="B63" t="s">
        <v>3825</v>
      </c>
      <c r="C63" s="86">
        <v>1743.2209706004824</v>
      </c>
      <c r="D63" s="87">
        <v>48482</v>
      </c>
    </row>
    <row r="64" spans="2:4">
      <c r="B64" t="s">
        <v>2816</v>
      </c>
      <c r="C64" s="86">
        <v>6448.8818000000001</v>
      </c>
      <c r="D64" s="87">
        <v>48700</v>
      </c>
    </row>
    <row r="65" spans="2:4">
      <c r="B65" t="s">
        <v>3837</v>
      </c>
      <c r="C65" s="86">
        <v>649.31610941443796</v>
      </c>
      <c r="D65" s="87">
        <v>48844</v>
      </c>
    </row>
    <row r="66" spans="2:4">
      <c r="B66" t="s">
        <v>2811</v>
      </c>
      <c r="C66" s="86">
        <v>10948.82949</v>
      </c>
      <c r="D66" s="87">
        <v>50256</v>
      </c>
    </row>
    <row r="67" spans="2:4">
      <c r="B67" t="s">
        <v>3902</v>
      </c>
      <c r="C67" s="86">
        <v>2643.9099071776072</v>
      </c>
      <c r="D67" s="87">
        <v>52047</v>
      </c>
    </row>
    <row r="68" spans="2:4">
      <c r="B68"/>
      <c r="C68" s="77"/>
    </row>
    <row r="69" spans="2:4">
      <c r="B69" s="79" t="s">
        <v>234</v>
      </c>
      <c r="C69" s="81">
        <f>SUM(C70:C244)</f>
        <v>1284402.5083853146</v>
      </c>
    </row>
    <row r="70" spans="2:4">
      <c r="B70" t="s">
        <v>2832</v>
      </c>
      <c r="C70" s="86">
        <v>344.4374851</v>
      </c>
      <c r="D70" s="87">
        <v>45201</v>
      </c>
    </row>
    <row r="71" spans="2:4">
      <c r="B71" t="s">
        <v>2833</v>
      </c>
      <c r="C71" s="86">
        <v>636.97897599999999</v>
      </c>
      <c r="D71" s="87">
        <v>45230</v>
      </c>
    </row>
    <row r="72" spans="2:4">
      <c r="B72" t="s">
        <v>3887</v>
      </c>
      <c r="C72" s="86">
        <v>44.001363183245957</v>
      </c>
      <c r="D72" s="87">
        <v>45239</v>
      </c>
    </row>
    <row r="73" spans="2:4">
      <c r="B73" t="s">
        <v>2849</v>
      </c>
      <c r="C73" s="86">
        <v>11156.870255456</v>
      </c>
      <c r="D73" s="87">
        <v>45343</v>
      </c>
    </row>
    <row r="74" spans="2:4">
      <c r="B74" t="s">
        <v>2831</v>
      </c>
      <c r="C74" s="86">
        <v>463.36172800000003</v>
      </c>
      <c r="D74" s="87">
        <v>45358</v>
      </c>
    </row>
    <row r="75" spans="2:4">
      <c r="B75" t="s">
        <v>3874</v>
      </c>
      <c r="C75" s="86">
        <v>51.370799369820631</v>
      </c>
      <c r="D75" s="87">
        <v>45371</v>
      </c>
    </row>
    <row r="76" spans="2:4">
      <c r="B76" t="s">
        <v>2838</v>
      </c>
      <c r="C76" s="86">
        <v>3491.5649575329699</v>
      </c>
      <c r="D76" s="87">
        <v>45383</v>
      </c>
    </row>
    <row r="77" spans="2:4">
      <c r="B77" t="s">
        <v>2855</v>
      </c>
      <c r="C77" s="86">
        <v>4050.4012705687819</v>
      </c>
      <c r="D77" s="87">
        <v>45485</v>
      </c>
    </row>
    <row r="78" spans="2:4">
      <c r="B78" t="s">
        <v>2845</v>
      </c>
      <c r="C78" s="86">
        <v>4429.1439024230003</v>
      </c>
      <c r="D78" s="87">
        <v>45494</v>
      </c>
    </row>
    <row r="79" spans="2:4">
      <c r="B79" t="s">
        <v>3903</v>
      </c>
      <c r="C79" s="86">
        <v>156.01836555085984</v>
      </c>
      <c r="D79" s="87">
        <v>45515</v>
      </c>
    </row>
    <row r="80" spans="2:4">
      <c r="B80" t="s">
        <v>3904</v>
      </c>
      <c r="C80" s="86">
        <v>986.49055306952539</v>
      </c>
      <c r="D80" s="87">
        <v>45515</v>
      </c>
    </row>
    <row r="81" spans="2:4">
      <c r="B81" t="s">
        <v>3886</v>
      </c>
      <c r="C81" s="86">
        <v>2058.1795255987395</v>
      </c>
      <c r="D81" s="87">
        <v>45553</v>
      </c>
    </row>
    <row r="82" spans="2:4">
      <c r="B82" t="s">
        <v>2863</v>
      </c>
      <c r="C82" s="86">
        <v>17066.474891521601</v>
      </c>
      <c r="D82" s="87">
        <v>45557</v>
      </c>
    </row>
    <row r="83" spans="2:4">
      <c r="B83" t="s">
        <v>3896</v>
      </c>
      <c r="C83" s="86">
        <v>2807.893974916788</v>
      </c>
      <c r="D83" s="87">
        <v>45602</v>
      </c>
    </row>
    <row r="84" spans="2:4">
      <c r="B84" t="s">
        <v>3876</v>
      </c>
      <c r="C84" s="86">
        <v>3226.3656300000002</v>
      </c>
      <c r="D84" s="87">
        <v>45615</v>
      </c>
    </row>
    <row r="85" spans="2:4">
      <c r="B85" t="s">
        <v>2854</v>
      </c>
      <c r="C85" s="86">
        <v>1278.677175968</v>
      </c>
      <c r="D85" s="87">
        <v>45710</v>
      </c>
    </row>
    <row r="86" spans="2:4">
      <c r="B86" t="s">
        <v>2834</v>
      </c>
      <c r="C86" s="86">
        <v>3450.0064307456005</v>
      </c>
      <c r="D86" s="87">
        <v>45748</v>
      </c>
    </row>
    <row r="87" spans="2:4">
      <c r="B87" t="s">
        <v>2862</v>
      </c>
      <c r="C87" s="86">
        <v>204.50802148037999</v>
      </c>
      <c r="D87" s="87">
        <v>45777</v>
      </c>
    </row>
    <row r="88" spans="2:4">
      <c r="B88" t="s">
        <v>2864</v>
      </c>
      <c r="C88" s="86">
        <v>3836.665515616045</v>
      </c>
      <c r="D88" s="87">
        <v>45778</v>
      </c>
    </row>
    <row r="89" spans="2:4">
      <c r="B89" t="s">
        <v>2835</v>
      </c>
      <c r="C89" s="86">
        <v>1819.7677967999998</v>
      </c>
      <c r="D89" s="87">
        <v>45798</v>
      </c>
    </row>
    <row r="90" spans="2:4">
      <c r="B90" t="s">
        <v>2836</v>
      </c>
      <c r="C90" s="86">
        <v>2526.7349242689997</v>
      </c>
      <c r="D90" s="87">
        <v>45806</v>
      </c>
    </row>
    <row r="91" spans="2:4">
      <c r="B91" t="s">
        <v>3905</v>
      </c>
      <c r="C91" s="86">
        <v>313.01984895342525</v>
      </c>
      <c r="D91" s="87">
        <v>45830</v>
      </c>
    </row>
    <row r="92" spans="2:4">
      <c r="B92" t="s">
        <v>2837</v>
      </c>
      <c r="C92" s="86">
        <v>1044.4069912045099</v>
      </c>
      <c r="D92" s="87">
        <v>45838</v>
      </c>
    </row>
    <row r="93" spans="2:4">
      <c r="B93" t="s">
        <v>2839</v>
      </c>
      <c r="C93" s="86">
        <v>81.417242879999989</v>
      </c>
      <c r="D93" s="87">
        <v>45855</v>
      </c>
    </row>
    <row r="94" spans="2:4">
      <c r="B94" t="s">
        <v>2874</v>
      </c>
      <c r="C94" s="86">
        <v>774.95677309999996</v>
      </c>
      <c r="D94" s="87">
        <v>45869</v>
      </c>
    </row>
    <row r="95" spans="2:4">
      <c r="B95" t="s">
        <v>2879</v>
      </c>
      <c r="C95" s="86">
        <v>2238.5271299999999</v>
      </c>
      <c r="D95" s="87">
        <v>45869</v>
      </c>
    </row>
    <row r="96" spans="2:4">
      <c r="B96" t="s">
        <v>2925</v>
      </c>
      <c r="C96" s="86">
        <v>13741.077193251002</v>
      </c>
      <c r="D96" s="87">
        <v>45930</v>
      </c>
    </row>
    <row r="97" spans="2:4">
      <c r="B97" t="s">
        <v>2872</v>
      </c>
      <c r="C97" s="86">
        <v>41.279083847999992</v>
      </c>
      <c r="D97" s="87">
        <v>45939</v>
      </c>
    </row>
    <row r="98" spans="2:4">
      <c r="B98" t="s">
        <v>2847</v>
      </c>
      <c r="C98" s="86">
        <v>7449.7120737471996</v>
      </c>
      <c r="D98" s="87">
        <v>46012</v>
      </c>
    </row>
    <row r="99" spans="2:4">
      <c r="B99" t="s">
        <v>3870</v>
      </c>
      <c r="C99" s="86">
        <v>67.00248562177336</v>
      </c>
      <c r="D99" s="87">
        <v>46014</v>
      </c>
    </row>
    <row r="100" spans="2:4">
      <c r="B100" t="s">
        <v>2977</v>
      </c>
      <c r="C100" s="86">
        <v>6.5008000000000004E-4</v>
      </c>
      <c r="D100" s="87">
        <v>46023</v>
      </c>
    </row>
    <row r="101" spans="2:4">
      <c r="B101" t="s">
        <v>2842</v>
      </c>
      <c r="C101" s="86">
        <v>4075.3853623999998</v>
      </c>
      <c r="D101" s="87">
        <v>46054</v>
      </c>
    </row>
    <row r="102" spans="2:4">
      <c r="B102" t="s">
        <v>2840</v>
      </c>
      <c r="C102" s="86">
        <v>6088.5089089903995</v>
      </c>
      <c r="D102" s="87">
        <v>46082</v>
      </c>
    </row>
    <row r="103" spans="2:4">
      <c r="B103" t="s">
        <v>2918</v>
      </c>
      <c r="C103" s="86">
        <v>37.921690638625684</v>
      </c>
      <c r="D103" s="87">
        <v>46082</v>
      </c>
    </row>
    <row r="104" spans="2:4">
      <c r="B104" t="s">
        <v>2920</v>
      </c>
      <c r="C104" s="86">
        <v>9131.6896678400008</v>
      </c>
      <c r="D104" s="87">
        <v>46112</v>
      </c>
    </row>
    <row r="105" spans="2:4">
      <c r="B105" t="s">
        <v>2935</v>
      </c>
      <c r="C105" s="86">
        <v>15041.518760851201</v>
      </c>
      <c r="D105" s="87">
        <v>46149</v>
      </c>
    </row>
    <row r="106" spans="2:4">
      <c r="B106" t="s">
        <v>2860</v>
      </c>
      <c r="C106" s="86">
        <v>7084.1033617599996</v>
      </c>
      <c r="D106" s="87">
        <v>46201</v>
      </c>
    </row>
    <row r="107" spans="2:4">
      <c r="B107" t="s">
        <v>2911</v>
      </c>
      <c r="C107" s="86">
        <v>5424.317079039999</v>
      </c>
      <c r="D107" s="87">
        <v>46203</v>
      </c>
    </row>
    <row r="108" spans="2:4">
      <c r="B108" t="s">
        <v>2638</v>
      </c>
      <c r="C108" s="86">
        <v>629.7528112487455</v>
      </c>
      <c r="D108" s="87">
        <v>46326</v>
      </c>
    </row>
    <row r="109" spans="2:4">
      <c r="B109" t="s">
        <v>2880</v>
      </c>
      <c r="C109" s="86">
        <v>2.6768000000000001E-4</v>
      </c>
      <c r="D109" s="87">
        <v>46326</v>
      </c>
    </row>
    <row r="110" spans="2:4">
      <c r="B110" t="s">
        <v>2887</v>
      </c>
      <c r="C110" s="86">
        <v>23.173878230399996</v>
      </c>
      <c r="D110" s="87">
        <v>46326</v>
      </c>
    </row>
    <row r="111" spans="2:4">
      <c r="B111" t="s">
        <v>2913</v>
      </c>
      <c r="C111" s="86">
        <v>130.87971923200001</v>
      </c>
      <c r="D111" s="87">
        <v>46326</v>
      </c>
    </row>
    <row r="112" spans="2:4">
      <c r="B112" t="s">
        <v>2914</v>
      </c>
      <c r="C112" s="86">
        <v>155.03364162719998</v>
      </c>
      <c r="D112" s="87">
        <v>46326</v>
      </c>
    </row>
    <row r="113" spans="2:4">
      <c r="B113" t="s">
        <v>2919</v>
      </c>
      <c r="C113" s="86">
        <v>229.07716740799998</v>
      </c>
      <c r="D113" s="87">
        <v>46326</v>
      </c>
    </row>
    <row r="114" spans="2:4">
      <c r="B114" t="s">
        <v>2931</v>
      </c>
      <c r="C114" s="86">
        <v>148.12255128319998</v>
      </c>
      <c r="D114" s="87">
        <v>46326</v>
      </c>
    </row>
    <row r="115" spans="2:4">
      <c r="B115" t="s">
        <v>2844</v>
      </c>
      <c r="C115" s="86">
        <v>2989.5622067200002</v>
      </c>
      <c r="D115" s="87">
        <v>46371</v>
      </c>
    </row>
    <row r="116" spans="2:4">
      <c r="B116" t="s">
        <v>2900</v>
      </c>
      <c r="C116" s="86">
        <v>10901.796944803144</v>
      </c>
      <c r="D116" s="87">
        <v>46417</v>
      </c>
    </row>
    <row r="117" spans="2:4">
      <c r="B117" t="s">
        <v>3877</v>
      </c>
      <c r="C117" s="86">
        <v>4930.6534065776141</v>
      </c>
      <c r="D117" s="87">
        <v>46418</v>
      </c>
    </row>
    <row r="118" spans="2:4">
      <c r="B118" t="s">
        <v>2901</v>
      </c>
      <c r="C118" s="86">
        <v>12395.797777034999</v>
      </c>
      <c r="D118" s="87">
        <v>46465</v>
      </c>
    </row>
    <row r="119" spans="2:4">
      <c r="B119" t="s">
        <v>2852</v>
      </c>
      <c r="C119" s="86">
        <v>2120.9191540800002</v>
      </c>
      <c r="D119" s="87">
        <v>46482</v>
      </c>
    </row>
    <row r="120" spans="2:4">
      <c r="B120" t="s">
        <v>2883</v>
      </c>
      <c r="C120" s="86">
        <v>933.44700682599989</v>
      </c>
      <c r="D120" s="87">
        <v>46524</v>
      </c>
    </row>
    <row r="121" spans="2:4">
      <c r="B121" t="s">
        <v>2891</v>
      </c>
      <c r="C121" s="86">
        <v>5318.7541082923544</v>
      </c>
      <c r="D121" s="87">
        <v>46572</v>
      </c>
    </row>
    <row r="122" spans="2:4">
      <c r="B122" t="s">
        <v>2888</v>
      </c>
      <c r="C122" s="86">
        <v>14619.385747869001</v>
      </c>
      <c r="D122" s="87">
        <v>46573</v>
      </c>
    </row>
    <row r="123" spans="2:4">
      <c r="B123" t="s">
        <v>2853</v>
      </c>
      <c r="C123" s="86">
        <v>7098.2248530463994</v>
      </c>
      <c r="D123" s="87">
        <v>46601</v>
      </c>
    </row>
    <row r="124" spans="2:4">
      <c r="B124" t="s">
        <v>2861</v>
      </c>
      <c r="C124" s="86">
        <v>4777.2087044687996</v>
      </c>
      <c r="D124" s="87">
        <v>46601</v>
      </c>
    </row>
    <row r="125" spans="2:4">
      <c r="B125" t="s">
        <v>2871</v>
      </c>
      <c r="C125" s="86">
        <v>2764.0980845279996</v>
      </c>
      <c r="D125" s="87">
        <v>46637</v>
      </c>
    </row>
    <row r="126" spans="2:4">
      <c r="B126" t="s">
        <v>2882</v>
      </c>
      <c r="C126" s="86">
        <v>20012.532112558398</v>
      </c>
      <c r="D126" s="87">
        <v>46643</v>
      </c>
    </row>
    <row r="127" spans="2:4">
      <c r="B127" t="s">
        <v>2940</v>
      </c>
      <c r="C127" s="86">
        <v>7355.6289925984001</v>
      </c>
      <c r="D127" s="87">
        <v>46660</v>
      </c>
    </row>
    <row r="128" spans="2:4">
      <c r="B128" t="s">
        <v>2848</v>
      </c>
      <c r="C128" s="86">
        <v>2125.8151742016016</v>
      </c>
      <c r="D128" s="87">
        <v>46722</v>
      </c>
    </row>
    <row r="129" spans="2:4">
      <c r="B129" t="s">
        <v>2955</v>
      </c>
      <c r="C129" s="86">
        <v>25857.376890660795</v>
      </c>
      <c r="D129" s="87">
        <v>46722</v>
      </c>
    </row>
    <row r="130" spans="2:4">
      <c r="B130" t="s">
        <v>2968</v>
      </c>
      <c r="C130" s="86">
        <v>1999.0950798399997</v>
      </c>
      <c r="D130" s="87">
        <v>46722</v>
      </c>
    </row>
    <row r="131" spans="2:4">
      <c r="B131" t="s">
        <v>2866</v>
      </c>
      <c r="C131" s="86">
        <v>4835.2828896224009</v>
      </c>
      <c r="D131" s="87">
        <v>46742</v>
      </c>
    </row>
    <row r="132" spans="2:4">
      <c r="B132" t="s">
        <v>2873</v>
      </c>
      <c r="C132" s="86">
        <v>621.82411983999998</v>
      </c>
      <c r="D132" s="87">
        <v>46742</v>
      </c>
    </row>
    <row r="133" spans="2:4">
      <c r="B133" t="s">
        <v>2934</v>
      </c>
      <c r="C133" s="86">
        <v>9683.7487179136006</v>
      </c>
      <c r="D133" s="87">
        <v>46742</v>
      </c>
    </row>
    <row r="134" spans="2:4">
      <c r="B134" t="s">
        <v>2947</v>
      </c>
      <c r="C134" s="86">
        <v>16961.1301303728</v>
      </c>
      <c r="D134" s="87">
        <v>46752</v>
      </c>
    </row>
    <row r="135" spans="2:4">
      <c r="B135" t="s">
        <v>2949</v>
      </c>
      <c r="C135" s="86">
        <v>2362.1480845479196</v>
      </c>
      <c r="D135" s="87">
        <v>46753</v>
      </c>
    </row>
    <row r="136" spans="2:4">
      <c r="B136" t="s">
        <v>2889</v>
      </c>
      <c r="C136" s="86">
        <v>2708.0441587622286</v>
      </c>
      <c r="D136" s="87">
        <v>46794</v>
      </c>
    </row>
    <row r="137" spans="2:4">
      <c r="B137" t="s">
        <v>2859</v>
      </c>
      <c r="C137" s="86">
        <v>3792.6204766448</v>
      </c>
      <c r="D137" s="87">
        <v>46844</v>
      </c>
    </row>
    <row r="138" spans="2:4">
      <c r="B138" t="s">
        <v>2858</v>
      </c>
      <c r="C138" s="86">
        <v>4035.5259748799999</v>
      </c>
      <c r="D138" s="87">
        <v>46938</v>
      </c>
    </row>
    <row r="139" spans="2:4">
      <c r="B139" t="s">
        <v>2868</v>
      </c>
      <c r="C139" s="86">
        <v>6345.0130992047989</v>
      </c>
      <c r="D139" s="87">
        <v>46971</v>
      </c>
    </row>
    <row r="140" spans="2:4">
      <c r="B140" t="s">
        <v>2909</v>
      </c>
      <c r="C140" s="86">
        <v>9039.9445408244956</v>
      </c>
      <c r="D140" s="87">
        <v>46997</v>
      </c>
    </row>
    <row r="141" spans="2:4">
      <c r="B141" t="s">
        <v>2945</v>
      </c>
      <c r="C141" s="86">
        <v>12376.926129613488</v>
      </c>
      <c r="D141" s="87">
        <v>46997</v>
      </c>
    </row>
    <row r="142" spans="2:4">
      <c r="B142" t="s">
        <v>2846</v>
      </c>
      <c r="C142" s="86">
        <v>2270.8823235199998</v>
      </c>
      <c r="D142" s="87">
        <v>47031</v>
      </c>
    </row>
    <row r="143" spans="2:4">
      <c r="B143" t="s">
        <v>2912</v>
      </c>
      <c r="C143" s="86">
        <v>10361.87796288</v>
      </c>
      <c r="D143" s="87">
        <v>47082</v>
      </c>
    </row>
    <row r="144" spans="2:4">
      <c r="B144" t="s">
        <v>2875</v>
      </c>
      <c r="C144" s="86">
        <v>1983.17072016</v>
      </c>
      <c r="D144" s="87">
        <v>47107</v>
      </c>
    </row>
    <row r="145" spans="2:4">
      <c r="B145" t="s">
        <v>2876</v>
      </c>
      <c r="C145" s="86">
        <v>3759.2887749039996</v>
      </c>
      <c r="D145" s="87">
        <v>47119</v>
      </c>
    </row>
    <row r="146" spans="2:4">
      <c r="B146" t="s">
        <v>2877</v>
      </c>
      <c r="C146" s="86">
        <v>2462.588703336</v>
      </c>
      <c r="D146" s="87">
        <v>47119</v>
      </c>
    </row>
    <row r="147" spans="2:4">
      <c r="B147" t="s">
        <v>2878</v>
      </c>
      <c r="C147" s="86">
        <v>1347.24636825574</v>
      </c>
      <c r="D147" s="87">
        <v>47119</v>
      </c>
    </row>
    <row r="148" spans="2:4">
      <c r="B148" t="s">
        <v>2890</v>
      </c>
      <c r="C148" s="86">
        <v>9.4255711039999994</v>
      </c>
      <c r="D148" s="87">
        <v>47119</v>
      </c>
    </row>
    <row r="149" spans="2:4">
      <c r="B149" t="s">
        <v>2896</v>
      </c>
      <c r="C149" s="86">
        <v>45.948227999999993</v>
      </c>
      <c r="D149" s="87">
        <v>47119</v>
      </c>
    </row>
    <row r="150" spans="2:4">
      <c r="B150" t="s">
        <v>2897</v>
      </c>
      <c r="C150" s="86">
        <v>4.0530999999999995E-5</v>
      </c>
      <c r="D150" s="87">
        <v>47119</v>
      </c>
    </row>
    <row r="151" spans="2:4">
      <c r="B151" t="s">
        <v>2841</v>
      </c>
      <c r="C151" s="86">
        <v>1525.7758470399999</v>
      </c>
      <c r="D151" s="87">
        <v>47177</v>
      </c>
    </row>
    <row r="152" spans="2:4">
      <c r="B152" t="s">
        <v>2856</v>
      </c>
      <c r="C152" s="86">
        <v>5357.4038589920001</v>
      </c>
      <c r="D152" s="87">
        <v>47178</v>
      </c>
    </row>
    <row r="153" spans="2:4">
      <c r="B153" t="s">
        <v>2905</v>
      </c>
      <c r="C153" s="86">
        <v>10843.987768639998</v>
      </c>
      <c r="D153" s="87">
        <v>47201</v>
      </c>
    </row>
    <row r="154" spans="2:4">
      <c r="B154" t="s">
        <v>2893</v>
      </c>
      <c r="C154" s="86">
        <v>7827.1523663968001</v>
      </c>
      <c r="D154" s="87">
        <v>47209</v>
      </c>
    </row>
    <row r="155" spans="2:4">
      <c r="B155" t="s">
        <v>2966</v>
      </c>
      <c r="C155" s="86">
        <v>886.81933456319996</v>
      </c>
      <c r="D155" s="87">
        <v>47209</v>
      </c>
    </row>
    <row r="156" spans="2:4">
      <c r="B156" t="s">
        <v>2922</v>
      </c>
      <c r="C156" s="86">
        <v>6469.8088549353488</v>
      </c>
      <c r="D156" s="87">
        <v>47236</v>
      </c>
    </row>
    <row r="157" spans="2:4">
      <c r="B157" t="s">
        <v>2881</v>
      </c>
      <c r="C157" s="86">
        <v>1381.6020988799999</v>
      </c>
      <c r="D157" s="87">
        <v>47239</v>
      </c>
    </row>
    <row r="158" spans="2:4">
      <c r="B158" t="s">
        <v>2884</v>
      </c>
      <c r="C158" s="86">
        <v>2115.8135876819501</v>
      </c>
      <c r="D158" s="87">
        <v>47255</v>
      </c>
    </row>
    <row r="159" spans="2:4">
      <c r="B159" t="s">
        <v>2850</v>
      </c>
      <c r="C159" s="86">
        <v>1160.9893440000001</v>
      </c>
      <c r="D159" s="87">
        <v>47262</v>
      </c>
    </row>
    <row r="160" spans="2:4">
      <c r="B160" t="s">
        <v>2851</v>
      </c>
      <c r="C160" s="86">
        <v>163.40092302560001</v>
      </c>
      <c r="D160" s="87">
        <v>47262</v>
      </c>
    </row>
    <row r="161" spans="2:4">
      <c r="B161" t="s">
        <v>2886</v>
      </c>
      <c r="C161" s="86">
        <v>630.70046076124004</v>
      </c>
      <c r="D161" s="87">
        <v>47270</v>
      </c>
    </row>
    <row r="162" spans="2:4">
      <c r="B162" t="s">
        <v>2928</v>
      </c>
      <c r="C162" s="86">
        <v>4050.87814944</v>
      </c>
      <c r="D162" s="87">
        <v>47301</v>
      </c>
    </row>
    <row r="163" spans="2:4">
      <c r="B163" t="s">
        <v>2932</v>
      </c>
      <c r="C163" s="86">
        <v>16240.523107841998</v>
      </c>
      <c r="D163" s="87">
        <v>47301</v>
      </c>
    </row>
    <row r="164" spans="2:4">
      <c r="B164" t="s">
        <v>2941</v>
      </c>
      <c r="C164" s="86">
        <v>6762.3101672000003</v>
      </c>
      <c r="D164" s="87">
        <v>47301</v>
      </c>
    </row>
    <row r="165" spans="2:4">
      <c r="B165" t="s">
        <v>2660</v>
      </c>
      <c r="C165" s="86">
        <v>39483.876756220423</v>
      </c>
      <c r="D165" s="87">
        <v>47312</v>
      </c>
    </row>
    <row r="166" spans="2:4">
      <c r="B166" t="s">
        <v>2892</v>
      </c>
      <c r="C166" s="86">
        <v>8783.4055603200013</v>
      </c>
      <c r="D166" s="87">
        <v>47392</v>
      </c>
    </row>
    <row r="167" spans="2:4">
      <c r="B167" t="s">
        <v>2894</v>
      </c>
      <c r="C167" s="86">
        <v>1.87116E-4</v>
      </c>
      <c r="D167" s="87">
        <v>47392</v>
      </c>
    </row>
    <row r="168" spans="2:4">
      <c r="B168" t="s">
        <v>2946</v>
      </c>
      <c r="C168" s="86">
        <v>17719.002075999997</v>
      </c>
      <c r="D168" s="87">
        <v>47398</v>
      </c>
    </row>
    <row r="169" spans="2:4">
      <c r="B169" t="s">
        <v>2895</v>
      </c>
      <c r="C169" s="86">
        <v>3359.9131008150002</v>
      </c>
      <c r="D169" s="87">
        <v>47407</v>
      </c>
    </row>
    <row r="170" spans="2:4">
      <c r="B170" t="s">
        <v>2902</v>
      </c>
      <c r="C170" s="86">
        <v>526.86035695999999</v>
      </c>
      <c r="D170" s="87">
        <v>47447</v>
      </c>
    </row>
    <row r="171" spans="2:4">
      <c r="B171" t="s">
        <v>2923</v>
      </c>
      <c r="C171" s="86">
        <v>28.965499839999996</v>
      </c>
      <c r="D171" s="87">
        <v>47453</v>
      </c>
    </row>
    <row r="172" spans="2:4">
      <c r="B172" t="s">
        <v>2936</v>
      </c>
      <c r="C172" s="86">
        <v>6142.3586085359993</v>
      </c>
      <c r="D172" s="87">
        <v>47463</v>
      </c>
    </row>
    <row r="173" spans="2:4">
      <c r="B173" t="s">
        <v>2944</v>
      </c>
      <c r="C173" s="86">
        <v>2360.5294321483539</v>
      </c>
      <c r="D173" s="87">
        <v>47467</v>
      </c>
    </row>
    <row r="174" spans="2:4">
      <c r="B174" t="s">
        <v>2650</v>
      </c>
      <c r="C174" s="86">
        <v>1336.3816897178465</v>
      </c>
      <c r="D174" s="87">
        <v>47467</v>
      </c>
    </row>
    <row r="175" spans="2:4">
      <c r="B175" t="s">
        <v>2363</v>
      </c>
      <c r="C175" s="86">
        <v>12872.9150632736</v>
      </c>
      <c r="D175" s="87">
        <v>47528</v>
      </c>
    </row>
    <row r="176" spans="2:4">
      <c r="B176" t="s">
        <v>2903</v>
      </c>
      <c r="C176" s="86">
        <v>10139.06797228</v>
      </c>
      <c r="D176" s="87">
        <v>47574</v>
      </c>
    </row>
    <row r="177" spans="2:4">
      <c r="B177" t="s">
        <v>2964</v>
      </c>
      <c r="C177" s="86">
        <v>205.32589424</v>
      </c>
      <c r="D177" s="87">
        <v>47599</v>
      </c>
    </row>
    <row r="178" spans="2:4">
      <c r="B178" t="s">
        <v>2957</v>
      </c>
      <c r="C178" s="86">
        <v>55236.267876723468</v>
      </c>
      <c r="D178" s="87">
        <v>47665</v>
      </c>
    </row>
    <row r="179" spans="2:4">
      <c r="B179" t="s">
        <v>2963</v>
      </c>
      <c r="C179" s="86">
        <v>25437.093319443022</v>
      </c>
      <c r="D179" s="87">
        <v>47665</v>
      </c>
    </row>
    <row r="180" spans="2:4">
      <c r="B180" t="s">
        <v>2899</v>
      </c>
      <c r="C180" s="86">
        <v>15151.103515839999</v>
      </c>
      <c r="D180" s="87">
        <v>47715</v>
      </c>
    </row>
    <row r="181" spans="2:4">
      <c r="B181" t="s">
        <v>2906</v>
      </c>
      <c r="C181" s="86">
        <v>29546.538208319998</v>
      </c>
      <c r="D181" s="87">
        <v>47715</v>
      </c>
    </row>
    <row r="182" spans="2:4">
      <c r="B182" t="s">
        <v>2438</v>
      </c>
      <c r="C182" s="86">
        <v>845.06835070600005</v>
      </c>
      <c r="D182" s="87">
        <v>47715</v>
      </c>
    </row>
    <row r="183" spans="2:4">
      <c r="B183" t="s">
        <v>2924</v>
      </c>
      <c r="C183" s="86">
        <v>23711.266480000002</v>
      </c>
      <c r="D183" s="87">
        <v>47735</v>
      </c>
    </row>
    <row r="184" spans="2:4">
      <c r="B184" t="s">
        <v>2910</v>
      </c>
      <c r="C184" s="86">
        <v>1.5295999999999997E-4</v>
      </c>
      <c r="D184" s="87">
        <v>47741</v>
      </c>
    </row>
    <row r="185" spans="2:4">
      <c r="B185" t="s">
        <v>2915</v>
      </c>
      <c r="C185" s="86">
        <v>1637.7923555199998</v>
      </c>
      <c r="D185" s="87">
        <v>47756</v>
      </c>
    </row>
    <row r="186" spans="2:4">
      <c r="B186" t="s">
        <v>2965</v>
      </c>
      <c r="C186" s="86">
        <v>23670.73424436853</v>
      </c>
      <c r="D186" s="87">
        <v>47832</v>
      </c>
    </row>
    <row r="187" spans="2:4">
      <c r="B187" t="s">
        <v>2929</v>
      </c>
      <c r="C187" s="86">
        <v>3144.7651901539998</v>
      </c>
      <c r="D187" s="87">
        <v>47848</v>
      </c>
    </row>
    <row r="188" spans="2:4">
      <c r="B188" t="s">
        <v>2943</v>
      </c>
      <c r="C188" s="86">
        <v>10062.167995423877</v>
      </c>
      <c r="D188" s="87">
        <v>47848</v>
      </c>
    </row>
    <row r="189" spans="2:4">
      <c r="B189" t="s">
        <v>2432</v>
      </c>
      <c r="C189" s="86">
        <v>4462.2817351397407</v>
      </c>
      <c r="D189" s="87">
        <v>47848</v>
      </c>
    </row>
    <row r="190" spans="2:4">
      <c r="B190" t="s">
        <v>2907</v>
      </c>
      <c r="C190" s="86">
        <v>12806.540194386271</v>
      </c>
      <c r="D190" s="87">
        <v>47849</v>
      </c>
    </row>
    <row r="191" spans="2:4">
      <c r="B191" t="s">
        <v>2916</v>
      </c>
      <c r="C191" s="86">
        <v>4.0530999999999998E-4</v>
      </c>
      <c r="D191" s="87">
        <v>47879</v>
      </c>
    </row>
    <row r="192" spans="2:4">
      <c r="B192" t="s">
        <v>2971</v>
      </c>
      <c r="C192" s="86">
        <v>32767.989819732797</v>
      </c>
      <c r="D192" s="87">
        <v>47927</v>
      </c>
    </row>
    <row r="193" spans="2:4">
      <c r="B193" t="s">
        <v>2378</v>
      </c>
      <c r="C193" s="86">
        <v>35750.745891200924</v>
      </c>
      <c r="D193" s="87">
        <v>47937</v>
      </c>
    </row>
    <row r="194" spans="2:4">
      <c r="B194" t="s">
        <v>2926</v>
      </c>
      <c r="C194" s="86">
        <v>7676.6282268639989</v>
      </c>
      <c r="D194" s="87">
        <v>47987</v>
      </c>
    </row>
    <row r="195" spans="2:4">
      <c r="B195" t="s">
        <v>2867</v>
      </c>
      <c r="C195" s="86">
        <v>7688.4180242080001</v>
      </c>
      <c r="D195" s="87">
        <v>47992</v>
      </c>
    </row>
    <row r="196" spans="2:4">
      <c r="B196" t="s">
        <v>2885</v>
      </c>
      <c r="C196" s="86">
        <v>7118.1465599999992</v>
      </c>
      <c r="D196" s="87">
        <v>48004</v>
      </c>
    </row>
    <row r="197" spans="2:4">
      <c r="B197" t="s">
        <v>2933</v>
      </c>
      <c r="C197" s="86">
        <v>1867.4248262722599</v>
      </c>
      <c r="D197" s="87">
        <v>48029</v>
      </c>
    </row>
    <row r="198" spans="2:4">
      <c r="B198" t="s">
        <v>2930</v>
      </c>
      <c r="C198" s="86">
        <v>54.612372636799996</v>
      </c>
      <c r="D198" s="87">
        <v>48030</v>
      </c>
    </row>
    <row r="199" spans="2:4">
      <c r="B199" t="s">
        <v>2434</v>
      </c>
      <c r="C199" s="86">
        <v>8483.1388269029994</v>
      </c>
      <c r="D199" s="87">
        <v>48054</v>
      </c>
    </row>
    <row r="200" spans="2:4">
      <c r="B200" t="s">
        <v>2869</v>
      </c>
      <c r="C200" s="86">
        <v>736.07851992480005</v>
      </c>
      <c r="D200" s="87">
        <v>48069</v>
      </c>
    </row>
    <row r="201" spans="2:4">
      <c r="B201" t="s">
        <v>2950</v>
      </c>
      <c r="C201" s="86">
        <v>16129.832432345534</v>
      </c>
      <c r="D201" s="87">
        <v>48121</v>
      </c>
    </row>
    <row r="202" spans="2:4">
      <c r="B202" t="s">
        <v>2951</v>
      </c>
      <c r="C202" s="86">
        <v>3867.0238223317151</v>
      </c>
      <c r="D202" s="87">
        <v>48121</v>
      </c>
    </row>
    <row r="203" spans="2:4">
      <c r="B203" t="s">
        <v>2942</v>
      </c>
      <c r="C203" s="86">
        <v>40.423154362011232</v>
      </c>
      <c r="D203" s="87">
        <v>48122</v>
      </c>
    </row>
    <row r="204" spans="2:4">
      <c r="B204" t="s">
        <v>2939</v>
      </c>
      <c r="C204" s="86">
        <v>671.13320943359997</v>
      </c>
      <c r="D204" s="87">
        <v>48151</v>
      </c>
    </row>
    <row r="205" spans="2:4">
      <c r="B205" t="s">
        <v>2937</v>
      </c>
      <c r="C205" s="86">
        <v>11735.3189490272</v>
      </c>
      <c r="D205" s="87">
        <v>48176</v>
      </c>
    </row>
    <row r="206" spans="2:4">
      <c r="B206" t="s">
        <v>2658</v>
      </c>
      <c r="C206" s="86">
        <v>10953.869064631313</v>
      </c>
      <c r="D206" s="87">
        <v>48180</v>
      </c>
    </row>
    <row r="207" spans="2:4">
      <c r="B207" t="s">
        <v>2870</v>
      </c>
      <c r="C207" s="86">
        <v>1482.3134653055999</v>
      </c>
      <c r="D207" s="87">
        <v>48213</v>
      </c>
    </row>
    <row r="208" spans="2:4">
      <c r="B208" t="s">
        <v>2917</v>
      </c>
      <c r="C208" s="86">
        <v>750.13443649439989</v>
      </c>
      <c r="D208" s="87">
        <v>48213</v>
      </c>
    </row>
    <row r="209" spans="2:4">
      <c r="B209" t="s">
        <v>2956</v>
      </c>
      <c r="C209" s="86">
        <v>11785.317990608999</v>
      </c>
      <c r="D209" s="87">
        <v>48234</v>
      </c>
    </row>
    <row r="210" spans="2:4">
      <c r="B210" t="s">
        <v>2908</v>
      </c>
      <c r="C210" s="86">
        <v>3546.2068966399997</v>
      </c>
      <c r="D210" s="87">
        <v>48268</v>
      </c>
    </row>
    <row r="211" spans="2:4">
      <c r="B211" t="s">
        <v>2948</v>
      </c>
      <c r="C211" s="86">
        <v>2343.534576</v>
      </c>
      <c r="D211" s="87">
        <v>48294</v>
      </c>
    </row>
    <row r="212" spans="2:4">
      <c r="B212" t="s">
        <v>2952</v>
      </c>
      <c r="C212" s="86">
        <v>496.78847713274996</v>
      </c>
      <c r="D212" s="87">
        <v>48319</v>
      </c>
    </row>
    <row r="213" spans="2:4">
      <c r="B213" t="s">
        <v>2954</v>
      </c>
      <c r="C213" s="86">
        <v>18993.731173618442</v>
      </c>
      <c r="D213" s="87">
        <v>48332</v>
      </c>
    </row>
    <row r="214" spans="2:4">
      <c r="B214" t="s">
        <v>2959</v>
      </c>
      <c r="C214" s="86">
        <v>18666.6722568</v>
      </c>
      <c r="D214" s="87">
        <v>48365</v>
      </c>
    </row>
    <row r="215" spans="2:4">
      <c r="B215" t="s">
        <v>2430</v>
      </c>
      <c r="C215" s="86">
        <v>10010.022132</v>
      </c>
      <c r="D215" s="87">
        <v>48366</v>
      </c>
    </row>
    <row r="216" spans="2:4">
      <c r="B216" t="s">
        <v>2960</v>
      </c>
      <c r="C216" s="86">
        <v>13031.0709398995</v>
      </c>
      <c r="D216" s="87">
        <v>48395</v>
      </c>
    </row>
    <row r="217" spans="2:4">
      <c r="B217" t="s">
        <v>2374</v>
      </c>
      <c r="C217" s="86">
        <v>4217.9467703577666</v>
      </c>
      <c r="D217" s="87">
        <v>48395</v>
      </c>
    </row>
    <row r="218" spans="2:4">
      <c r="B218" t="s">
        <v>2898</v>
      </c>
      <c r="C218" s="86">
        <v>12521.580463001599</v>
      </c>
      <c r="D218" s="87">
        <v>48446</v>
      </c>
    </row>
    <row r="219" spans="2:4">
      <c r="B219" t="s">
        <v>2904</v>
      </c>
      <c r="C219" s="86">
        <v>107.01693439999998</v>
      </c>
      <c r="D219" s="87">
        <v>48446</v>
      </c>
    </row>
    <row r="220" spans="2:4">
      <c r="B220" t="s">
        <v>2442</v>
      </c>
      <c r="C220" s="86">
        <v>1046.9337639999999</v>
      </c>
      <c r="D220" s="87">
        <v>48466</v>
      </c>
    </row>
    <row r="221" spans="2:4">
      <c r="B221" t="s">
        <v>2961</v>
      </c>
      <c r="C221" s="86">
        <v>973.22214420699993</v>
      </c>
      <c r="D221" s="87">
        <v>48466</v>
      </c>
    </row>
    <row r="222" spans="2:4">
      <c r="B222" t="s">
        <v>2969</v>
      </c>
      <c r="C222" s="86">
        <v>26859.96336585606</v>
      </c>
      <c r="D222" s="87">
        <v>48669</v>
      </c>
    </row>
    <row r="223" spans="2:4">
      <c r="B223" t="s">
        <v>2972</v>
      </c>
      <c r="C223" s="86">
        <v>40812.655362842539</v>
      </c>
      <c r="D223" s="87">
        <v>48693</v>
      </c>
    </row>
    <row r="224" spans="2:4">
      <c r="B224" t="s">
        <v>2865</v>
      </c>
      <c r="C224" s="86">
        <v>1175.7241781184</v>
      </c>
      <c r="D224" s="87">
        <v>48723</v>
      </c>
    </row>
    <row r="225" spans="2:4">
      <c r="B225" t="s">
        <v>2967</v>
      </c>
      <c r="C225" s="86">
        <v>14337.269379331823</v>
      </c>
      <c r="D225" s="87">
        <v>48757</v>
      </c>
    </row>
    <row r="226" spans="2:4">
      <c r="B226" t="s">
        <v>2307</v>
      </c>
      <c r="C226" s="86">
        <v>17797.200644724002</v>
      </c>
      <c r="D226" s="87">
        <v>48760</v>
      </c>
    </row>
    <row r="227" spans="2:4">
      <c r="B227" t="s">
        <v>2976</v>
      </c>
      <c r="C227" s="86">
        <v>31211.670692099997</v>
      </c>
      <c r="D227" s="87">
        <v>48781</v>
      </c>
    </row>
    <row r="228" spans="2:4">
      <c r="B228" t="s">
        <v>2962</v>
      </c>
      <c r="C228" s="86">
        <v>14361.29707968</v>
      </c>
      <c r="D228" s="87">
        <v>48914</v>
      </c>
    </row>
    <row r="229" spans="2:4">
      <c r="B229" t="s">
        <v>2927</v>
      </c>
      <c r="C229" s="86">
        <v>6559.1339506208005</v>
      </c>
      <c r="D229" s="87">
        <v>48942</v>
      </c>
    </row>
    <row r="230" spans="2:4">
      <c r="B230" t="s">
        <v>2938</v>
      </c>
      <c r="C230" s="86">
        <v>4617.2284576623997</v>
      </c>
      <c r="D230" s="87">
        <v>48942</v>
      </c>
    </row>
    <row r="231" spans="2:4">
      <c r="B231" t="s">
        <v>2975</v>
      </c>
      <c r="C231" s="86">
        <v>115.19554278950085</v>
      </c>
      <c r="D231" s="87">
        <v>48944</v>
      </c>
    </row>
    <row r="232" spans="2:4">
      <c r="B232" t="s">
        <v>2698</v>
      </c>
      <c r="C232" s="86">
        <v>193.93847321617031</v>
      </c>
      <c r="D232" s="87">
        <v>49126</v>
      </c>
    </row>
    <row r="233" spans="2:4">
      <c r="B233" t="s">
        <v>2696</v>
      </c>
      <c r="C233" s="86">
        <v>18084.092441981917</v>
      </c>
      <c r="D233" s="87">
        <v>49126</v>
      </c>
    </row>
    <row r="234" spans="2:4">
      <c r="B234" t="s">
        <v>2973</v>
      </c>
      <c r="C234" s="86">
        <v>5.5232491416557392E-6</v>
      </c>
      <c r="D234" s="87">
        <v>49337</v>
      </c>
    </row>
    <row r="235" spans="2:4">
      <c r="B235" t="s">
        <v>2450</v>
      </c>
      <c r="C235" s="86">
        <v>18660.657678399999</v>
      </c>
      <c r="D235" s="87">
        <v>49405</v>
      </c>
    </row>
    <row r="236" spans="2:4">
      <c r="B236" t="s">
        <v>2953</v>
      </c>
      <c r="C236" s="86">
        <v>14877.520350757999</v>
      </c>
      <c r="D236" s="87">
        <v>49427</v>
      </c>
    </row>
    <row r="237" spans="2:4">
      <c r="B237" t="s">
        <v>2857</v>
      </c>
      <c r="C237" s="86">
        <v>17293.676893047359</v>
      </c>
      <c r="D237" s="87">
        <v>50041</v>
      </c>
    </row>
    <row r="238" spans="2:4">
      <c r="B238" t="s">
        <v>2843</v>
      </c>
      <c r="C238" s="86">
        <v>12708.276263661999</v>
      </c>
      <c r="D238" s="87">
        <v>50678</v>
      </c>
    </row>
    <row r="239" spans="2:4">
      <c r="B239" t="s">
        <v>2921</v>
      </c>
      <c r="C239" s="86">
        <v>26846.722016681997</v>
      </c>
      <c r="D239" s="87">
        <v>50678</v>
      </c>
    </row>
    <row r="240" spans="2:4">
      <c r="B240" t="s">
        <v>2662</v>
      </c>
      <c r="C240" s="86">
        <v>2.72125134E-3</v>
      </c>
      <c r="D240" s="87">
        <v>50678</v>
      </c>
    </row>
    <row r="241" spans="2:4">
      <c r="B241" t="s">
        <v>2958</v>
      </c>
      <c r="C241" s="86">
        <v>4058.9237392957161</v>
      </c>
      <c r="D241" s="87">
        <v>50678</v>
      </c>
    </row>
    <row r="242" spans="2:4">
      <c r="B242" t="s">
        <v>2970</v>
      </c>
      <c r="C242" s="86">
        <v>10313.537440479999</v>
      </c>
      <c r="D242" s="87">
        <v>50678</v>
      </c>
    </row>
    <row r="243" spans="2:4">
      <c r="B243" t="s">
        <v>2974</v>
      </c>
      <c r="C243" s="86">
        <v>24677.426352682371</v>
      </c>
      <c r="D243" s="87">
        <v>50678</v>
      </c>
    </row>
    <row r="244" spans="2:4">
      <c r="B244"/>
      <c r="C244" s="77"/>
    </row>
    <row r="246" spans="2:4">
      <c r="B246"/>
      <c r="C246"/>
      <c r="D246"/>
    </row>
    <row r="247" spans="2:4">
      <c r="B247"/>
      <c r="C247"/>
      <c r="D247"/>
    </row>
  </sheetData>
  <sortState xmlns:xlrd2="http://schemas.microsoft.com/office/spreadsheetml/2017/richdata2" ref="B70:D243">
    <sortCondition ref="D70:D243"/>
  </sortState>
  <mergeCells count="1">
    <mergeCell ref="B7:D7"/>
  </mergeCells>
  <dataValidations count="1">
    <dataValidation allowBlank="1" showInputMessage="1" showErrorMessage="1" sqref="C1:C4 B248:D1048576 E72:XFD1048576 A5:XFD71 A72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2789</v>
      </c>
    </row>
    <row r="3" spans="2:18" s="1" customFormat="1">
      <c r="B3" s="2" t="s">
        <v>2</v>
      </c>
      <c r="C3" s="26" t="s">
        <v>2790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4" t="s">
        <v>172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2789</v>
      </c>
    </row>
    <row r="3" spans="2:18" s="1" customFormat="1">
      <c r="B3" s="2" t="s">
        <v>2</v>
      </c>
      <c r="C3" s="26" t="s">
        <v>2790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4" t="s">
        <v>176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2032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2033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6" workbookViewId="0">
      <selection activeCell="G61" sqref="G15:G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2789</v>
      </c>
    </row>
    <row r="3" spans="2:53" s="1" customFormat="1">
      <c r="B3" s="2" t="s">
        <v>2</v>
      </c>
      <c r="C3" s="26" t="s">
        <v>2790</v>
      </c>
    </row>
    <row r="4" spans="2:53" s="1" customFormat="1">
      <c r="B4" s="2" t="s">
        <v>3</v>
      </c>
      <c r="C4" s="83" t="s">
        <v>196</v>
      </c>
    </row>
    <row r="6" spans="2:53" ht="21.7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53" ht="27.7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6.96</v>
      </c>
      <c r="I11" s="7"/>
      <c r="J11" s="7"/>
      <c r="K11" s="76">
        <v>3.3399999999999999E-2</v>
      </c>
      <c r="L11" s="75">
        <v>1491160475.29</v>
      </c>
      <c r="M11" s="7"/>
      <c r="N11" s="75">
        <v>1587.7149460000001</v>
      </c>
      <c r="O11" s="75">
        <v>1362883.7049500686</v>
      </c>
      <c r="P11" s="7"/>
      <c r="Q11" s="76">
        <v>1</v>
      </c>
      <c r="R11" s="76">
        <v>8.5500000000000007E-2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6.95</v>
      </c>
      <c r="K12" s="80">
        <v>3.3399999999999999E-2</v>
      </c>
      <c r="L12" s="81">
        <v>1490451491.01</v>
      </c>
      <c r="N12" s="81">
        <v>1587.7149460000001</v>
      </c>
      <c r="O12" s="81">
        <v>1360874.9623743349</v>
      </c>
      <c r="Q12" s="80">
        <v>0.99850000000000005</v>
      </c>
      <c r="R12" s="80">
        <v>8.5300000000000001E-2</v>
      </c>
    </row>
    <row r="13" spans="2:53">
      <c r="B13" s="79" t="s">
        <v>237</v>
      </c>
      <c r="C13" s="16"/>
      <c r="D13" s="16"/>
      <c r="H13" s="81">
        <v>5.24</v>
      </c>
      <c r="K13" s="80">
        <v>1.6E-2</v>
      </c>
      <c r="L13" s="81">
        <v>487051062.80000001</v>
      </c>
      <c r="N13" s="81">
        <v>0</v>
      </c>
      <c r="O13" s="81">
        <v>517698.80998734699</v>
      </c>
      <c r="Q13" s="80">
        <v>0.37990000000000002</v>
      </c>
      <c r="R13" s="80">
        <v>3.2500000000000001E-2</v>
      </c>
    </row>
    <row r="14" spans="2:53">
      <c r="B14" s="79" t="s">
        <v>238</v>
      </c>
      <c r="C14" s="16"/>
      <c r="D14" s="16"/>
      <c r="H14" s="81">
        <v>5.24</v>
      </c>
      <c r="K14" s="80">
        <v>1.6E-2</v>
      </c>
      <c r="L14" s="81">
        <v>487051062.80000001</v>
      </c>
      <c r="N14" s="81">
        <v>0</v>
      </c>
      <c r="O14" s="81">
        <v>517698.80998734699</v>
      </c>
      <c r="Q14" s="80">
        <v>0.37990000000000002</v>
      </c>
      <c r="R14" s="80">
        <v>3.2500000000000001E-2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917797.9</v>
      </c>
      <c r="M15" s="77">
        <v>140.66999999999999</v>
      </c>
      <c r="N15" s="77">
        <v>0</v>
      </c>
      <c r="O15" s="77">
        <v>1291.06630593</v>
      </c>
      <c r="P15" s="78">
        <v>1E-4</v>
      </c>
      <c r="Q15" s="78">
        <v>8.9999999999999998E-4</v>
      </c>
      <c r="R15" s="78">
        <v>1E-4</v>
      </c>
    </row>
    <row r="16" spans="2:53">
      <c r="B16" t="s">
        <v>242</v>
      </c>
      <c r="C16" t="s">
        <v>243</v>
      </c>
      <c r="D16" t="s">
        <v>100</v>
      </c>
      <c r="E16" t="s">
        <v>241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48082861.890000001</v>
      </c>
      <c r="M16" s="77">
        <v>109.59</v>
      </c>
      <c r="N16" s="77">
        <v>0</v>
      </c>
      <c r="O16" s="77">
        <v>52694.008345251001</v>
      </c>
      <c r="P16" s="78">
        <v>2.3E-3</v>
      </c>
      <c r="Q16" s="78">
        <v>3.8699999999999998E-2</v>
      </c>
      <c r="R16" s="78">
        <v>3.3E-3</v>
      </c>
    </row>
    <row r="17" spans="2:18">
      <c r="B17" t="s">
        <v>244</v>
      </c>
      <c r="C17" t="s">
        <v>245</v>
      </c>
      <c r="D17" t="s">
        <v>100</v>
      </c>
      <c r="E17" t="s">
        <v>241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3731559.8</v>
      </c>
      <c r="M17" s="77">
        <v>100.01</v>
      </c>
      <c r="N17" s="77">
        <v>0</v>
      </c>
      <c r="O17" s="77">
        <v>3731.9329559799999</v>
      </c>
      <c r="P17" s="78">
        <v>2.0000000000000001E-4</v>
      </c>
      <c r="Q17" s="78">
        <v>2.7000000000000001E-3</v>
      </c>
      <c r="R17" s="78">
        <v>2.0000000000000001E-4</v>
      </c>
    </row>
    <row r="18" spans="2:18">
      <c r="B18" t="s">
        <v>246</v>
      </c>
      <c r="C18" t="s">
        <v>247</v>
      </c>
      <c r="D18" t="s">
        <v>100</v>
      </c>
      <c r="E18" t="s">
        <v>241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745900.29</v>
      </c>
      <c r="M18" s="77">
        <v>114.81</v>
      </c>
      <c r="N18" s="77">
        <v>0</v>
      </c>
      <c r="O18" s="77">
        <v>856.36812294900005</v>
      </c>
      <c r="P18" s="78">
        <v>1E-4</v>
      </c>
      <c r="Q18" s="78">
        <v>5.9999999999999995E-4</v>
      </c>
      <c r="R18" s="78">
        <v>1E-4</v>
      </c>
    </row>
    <row r="19" spans="2:18">
      <c r="B19" t="s">
        <v>248</v>
      </c>
      <c r="C19" t="s">
        <v>249</v>
      </c>
      <c r="D19" t="s">
        <v>100</v>
      </c>
      <c r="E19" t="s">
        <v>241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76456071.780000001</v>
      </c>
      <c r="M19" s="77">
        <v>110.36</v>
      </c>
      <c r="N19" s="77">
        <v>0</v>
      </c>
      <c r="O19" s="77">
        <v>84376.920816408005</v>
      </c>
      <c r="P19" s="78">
        <v>3.5000000000000001E-3</v>
      </c>
      <c r="Q19" s="78">
        <v>6.1899999999999997E-2</v>
      </c>
      <c r="R19" s="78">
        <v>5.3E-3</v>
      </c>
    </row>
    <row r="20" spans="2:18">
      <c r="B20" t="s">
        <v>250</v>
      </c>
      <c r="C20" t="s">
        <v>251</v>
      </c>
      <c r="D20" t="s">
        <v>100</v>
      </c>
      <c r="E20" t="s">
        <v>241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88786703.400000006</v>
      </c>
      <c r="M20" s="77">
        <v>99.42</v>
      </c>
      <c r="N20" s="77">
        <v>0</v>
      </c>
      <c r="O20" s="77">
        <v>88271.74052028</v>
      </c>
      <c r="P20" s="78">
        <v>4.7000000000000002E-3</v>
      </c>
      <c r="Q20" s="78">
        <v>6.4799999999999996E-2</v>
      </c>
      <c r="R20" s="78">
        <v>5.4999999999999997E-3</v>
      </c>
    </row>
    <row r="21" spans="2:18">
      <c r="B21" t="s">
        <v>252</v>
      </c>
      <c r="C21" t="s">
        <v>253</v>
      </c>
      <c r="D21" t="s">
        <v>100</v>
      </c>
      <c r="E21" t="s">
        <v>241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12677958.07</v>
      </c>
      <c r="M21" s="77">
        <v>82.95</v>
      </c>
      <c r="N21" s="77">
        <v>0</v>
      </c>
      <c r="O21" s="77">
        <v>10516.366219064999</v>
      </c>
      <c r="P21" s="78">
        <v>1E-3</v>
      </c>
      <c r="Q21" s="78">
        <v>7.7000000000000002E-3</v>
      </c>
      <c r="R21" s="78">
        <v>6.9999999999999999E-4</v>
      </c>
    </row>
    <row r="22" spans="2:18">
      <c r="B22" t="s">
        <v>254</v>
      </c>
      <c r="C22" t="s">
        <v>255</v>
      </c>
      <c r="D22" t="s">
        <v>100</v>
      </c>
      <c r="E22" t="s">
        <v>241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6680613.5300000003</v>
      </c>
      <c r="M22" s="77">
        <v>141.94</v>
      </c>
      <c r="N22" s="77">
        <v>0</v>
      </c>
      <c r="O22" s="77">
        <v>9482.4628444819991</v>
      </c>
      <c r="P22" s="78">
        <v>4.0000000000000002E-4</v>
      </c>
      <c r="Q22" s="78">
        <v>7.0000000000000001E-3</v>
      </c>
      <c r="R22" s="78">
        <v>5.9999999999999995E-4</v>
      </c>
    </row>
    <row r="23" spans="2:18">
      <c r="B23" t="s">
        <v>256</v>
      </c>
      <c r="C23" t="s">
        <v>257</v>
      </c>
      <c r="D23" t="s">
        <v>100</v>
      </c>
      <c r="E23" t="s">
        <v>241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4484966.25</v>
      </c>
      <c r="M23" s="77">
        <v>172.93</v>
      </c>
      <c r="N23" s="77">
        <v>0</v>
      </c>
      <c r="O23" s="77">
        <v>7755.8521361249996</v>
      </c>
      <c r="P23" s="78">
        <v>2.9999999999999997E-4</v>
      </c>
      <c r="Q23" s="78">
        <v>5.7000000000000002E-3</v>
      </c>
      <c r="R23" s="78">
        <v>5.0000000000000001E-4</v>
      </c>
    </row>
    <row r="24" spans="2:18">
      <c r="B24" t="s">
        <v>258</v>
      </c>
      <c r="C24" t="s">
        <v>259</v>
      </c>
      <c r="D24" t="s">
        <v>100</v>
      </c>
      <c r="E24" t="s">
        <v>241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102412885.33</v>
      </c>
      <c r="M24" s="77">
        <v>105.57</v>
      </c>
      <c r="N24" s="77">
        <v>0</v>
      </c>
      <c r="O24" s="77">
        <v>108117.283042881</v>
      </c>
      <c r="P24" s="78">
        <v>5.0000000000000001E-3</v>
      </c>
      <c r="Q24" s="78">
        <v>7.9299999999999995E-2</v>
      </c>
      <c r="R24" s="78">
        <v>6.7999999999999996E-3</v>
      </c>
    </row>
    <row r="25" spans="2:18">
      <c r="B25" t="s">
        <v>260</v>
      </c>
      <c r="C25" t="s">
        <v>261</v>
      </c>
      <c r="D25" t="s">
        <v>100</v>
      </c>
      <c r="E25" t="s">
        <v>241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128857990.12</v>
      </c>
      <c r="M25" s="77">
        <v>106.72</v>
      </c>
      <c r="N25" s="77">
        <v>0</v>
      </c>
      <c r="O25" s="77">
        <v>137517.24705606399</v>
      </c>
      <c r="P25" s="78">
        <v>6.7999999999999996E-3</v>
      </c>
      <c r="Q25" s="78">
        <v>0.1009</v>
      </c>
      <c r="R25" s="78">
        <v>8.6E-3</v>
      </c>
    </row>
    <row r="26" spans="2:18">
      <c r="B26" t="s">
        <v>262</v>
      </c>
      <c r="C26" t="s">
        <v>263</v>
      </c>
      <c r="D26" t="s">
        <v>100</v>
      </c>
      <c r="E26" t="s">
        <v>241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13215754.439999999</v>
      </c>
      <c r="M26" s="77">
        <v>99.03</v>
      </c>
      <c r="N26" s="77">
        <v>0</v>
      </c>
      <c r="O26" s="77">
        <v>13087.561621932</v>
      </c>
      <c r="P26" s="78">
        <v>0</v>
      </c>
      <c r="Q26" s="78">
        <v>9.5999999999999992E-3</v>
      </c>
      <c r="R26" s="78">
        <v>8.0000000000000004E-4</v>
      </c>
    </row>
    <row r="27" spans="2:18">
      <c r="B27" s="79" t="s">
        <v>264</v>
      </c>
      <c r="C27" s="16"/>
      <c r="D27" s="16"/>
      <c r="H27" s="81">
        <v>8</v>
      </c>
      <c r="K27" s="80">
        <v>4.41E-2</v>
      </c>
      <c r="L27" s="81">
        <v>1003400428.21</v>
      </c>
      <c r="N27" s="81">
        <v>1587.7149460000001</v>
      </c>
      <c r="O27" s="81">
        <v>843176.15238698805</v>
      </c>
      <c r="Q27" s="80">
        <v>0.61870000000000003</v>
      </c>
      <c r="R27" s="80">
        <v>5.2900000000000003E-2</v>
      </c>
    </row>
    <row r="28" spans="2:18">
      <c r="B28" s="79" t="s">
        <v>265</v>
      </c>
      <c r="C28" s="16"/>
      <c r="D28" s="16"/>
      <c r="H28" s="81">
        <v>0.54</v>
      </c>
      <c r="K28" s="80">
        <v>4.7899999999999998E-2</v>
      </c>
      <c r="L28" s="81">
        <v>135285337.66999999</v>
      </c>
      <c r="N28" s="81">
        <v>0</v>
      </c>
      <c r="O28" s="81">
        <v>131941.590901744</v>
      </c>
      <c r="Q28" s="80">
        <v>9.6799999999999997E-2</v>
      </c>
      <c r="R28" s="80">
        <v>8.3000000000000001E-3</v>
      </c>
    </row>
    <row r="29" spans="2:18">
      <c r="B29" t="s">
        <v>266</v>
      </c>
      <c r="C29" t="s">
        <v>267</v>
      </c>
      <c r="D29" t="s">
        <v>100</v>
      </c>
      <c r="E29" t="s">
        <v>241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18948566.629999999</v>
      </c>
      <c r="M29" s="77">
        <v>97.64</v>
      </c>
      <c r="N29" s="77">
        <v>0</v>
      </c>
      <c r="O29" s="77">
        <v>18501.380457531999</v>
      </c>
      <c r="P29" s="78">
        <v>8.9999999999999998E-4</v>
      </c>
      <c r="Q29" s="78">
        <v>1.3599999999999999E-2</v>
      </c>
      <c r="R29" s="78">
        <v>1.1999999999999999E-3</v>
      </c>
    </row>
    <row r="30" spans="2:18">
      <c r="B30" t="s">
        <v>268</v>
      </c>
      <c r="C30" t="s">
        <v>269</v>
      </c>
      <c r="D30" t="s">
        <v>100</v>
      </c>
      <c r="E30" t="s">
        <v>241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2440791.42</v>
      </c>
      <c r="M30" s="77">
        <v>98.78</v>
      </c>
      <c r="N30" s="77">
        <v>0</v>
      </c>
      <c r="O30" s="77">
        <v>2411.0137646759999</v>
      </c>
      <c r="P30" s="78">
        <v>1E-4</v>
      </c>
      <c r="Q30" s="78">
        <v>1.8E-3</v>
      </c>
      <c r="R30" s="78">
        <v>2.0000000000000001E-4</v>
      </c>
    </row>
    <row r="31" spans="2:18">
      <c r="B31" t="s">
        <v>270</v>
      </c>
      <c r="C31" t="s">
        <v>271</v>
      </c>
      <c r="D31" t="s">
        <v>100</v>
      </c>
      <c r="E31" t="s">
        <v>241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25993869.829999998</v>
      </c>
      <c r="M31" s="77">
        <v>98.33</v>
      </c>
      <c r="N31" s="77">
        <v>0</v>
      </c>
      <c r="O31" s="77">
        <v>25559.772203838998</v>
      </c>
      <c r="P31" s="78">
        <v>8.0000000000000004E-4</v>
      </c>
      <c r="Q31" s="78">
        <v>1.8800000000000001E-2</v>
      </c>
      <c r="R31" s="78">
        <v>1.6000000000000001E-3</v>
      </c>
    </row>
    <row r="32" spans="2:18">
      <c r="B32" t="s">
        <v>272</v>
      </c>
      <c r="C32" t="s">
        <v>273</v>
      </c>
      <c r="D32" t="s">
        <v>100</v>
      </c>
      <c r="E32" t="s">
        <v>241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34355583.979999997</v>
      </c>
      <c r="M32" s="77">
        <v>97.97</v>
      </c>
      <c r="N32" s="77">
        <v>0</v>
      </c>
      <c r="O32" s="77">
        <v>33658.165625205998</v>
      </c>
      <c r="P32" s="78">
        <v>1.1000000000000001E-3</v>
      </c>
      <c r="Q32" s="78">
        <v>2.47E-2</v>
      </c>
      <c r="R32" s="78">
        <v>2.0999999999999999E-3</v>
      </c>
    </row>
    <row r="33" spans="2:18">
      <c r="B33" t="s">
        <v>274</v>
      </c>
      <c r="C33" t="s">
        <v>275</v>
      </c>
      <c r="D33" t="s">
        <v>100</v>
      </c>
      <c r="E33" t="s">
        <v>241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296329.65999999997</v>
      </c>
      <c r="M33" s="77">
        <v>96.05</v>
      </c>
      <c r="N33" s="77">
        <v>0</v>
      </c>
      <c r="O33" s="77">
        <v>284.62463843</v>
      </c>
      <c r="P33" s="78">
        <v>0</v>
      </c>
      <c r="Q33" s="78">
        <v>2.0000000000000001E-4</v>
      </c>
      <c r="R33" s="78">
        <v>0</v>
      </c>
    </row>
    <row r="34" spans="2:18">
      <c r="B34" t="s">
        <v>276</v>
      </c>
      <c r="C34" t="s">
        <v>277</v>
      </c>
      <c r="D34" t="s">
        <v>100</v>
      </c>
      <c r="E34" t="s">
        <v>241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9995549.3800000008</v>
      </c>
      <c r="M34" s="77">
        <v>95.72</v>
      </c>
      <c r="N34" s="77">
        <v>0</v>
      </c>
      <c r="O34" s="77">
        <v>9567.7398665359997</v>
      </c>
      <c r="P34" s="78">
        <v>5.9999999999999995E-4</v>
      </c>
      <c r="Q34" s="78">
        <v>7.0000000000000001E-3</v>
      </c>
      <c r="R34" s="78">
        <v>5.9999999999999995E-4</v>
      </c>
    </row>
    <row r="35" spans="2:18">
      <c r="B35" t="s">
        <v>278</v>
      </c>
      <c r="C35" t="s">
        <v>279</v>
      </c>
      <c r="D35" t="s">
        <v>100</v>
      </c>
      <c r="E35" t="s">
        <v>241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273.75</v>
      </c>
      <c r="M35" s="77">
        <v>99.15</v>
      </c>
      <c r="N35" s="77">
        <v>0</v>
      </c>
      <c r="O35" s="77">
        <v>0.27142312499999999</v>
      </c>
      <c r="P35" s="78">
        <v>0</v>
      </c>
      <c r="Q35" s="78">
        <v>0</v>
      </c>
      <c r="R35" s="78">
        <v>0</v>
      </c>
    </row>
    <row r="36" spans="2:18">
      <c r="B36" t="s">
        <v>280</v>
      </c>
      <c r="C36" t="s">
        <v>281</v>
      </c>
      <c r="D36" t="s">
        <v>100</v>
      </c>
      <c r="E36" t="s">
        <v>241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19746691.620000001</v>
      </c>
      <c r="M36" s="77">
        <v>97.2</v>
      </c>
      <c r="N36" s="77">
        <v>0</v>
      </c>
      <c r="O36" s="77">
        <v>19193.784254639999</v>
      </c>
      <c r="P36" s="78">
        <v>1.1000000000000001E-3</v>
      </c>
      <c r="Q36" s="78">
        <v>1.41E-2</v>
      </c>
      <c r="R36" s="78">
        <v>1.1999999999999999E-3</v>
      </c>
    </row>
    <row r="37" spans="2:18">
      <c r="B37" t="s">
        <v>282</v>
      </c>
      <c r="C37" t="s">
        <v>283</v>
      </c>
      <c r="D37" t="s">
        <v>100</v>
      </c>
      <c r="E37" t="s">
        <v>241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23507681.399999999</v>
      </c>
      <c r="M37" s="77">
        <v>96.84</v>
      </c>
      <c r="N37" s="77">
        <v>0</v>
      </c>
      <c r="O37" s="77">
        <v>22764.838667759999</v>
      </c>
      <c r="P37" s="78">
        <v>1.2999999999999999E-3</v>
      </c>
      <c r="Q37" s="78">
        <v>1.67E-2</v>
      </c>
      <c r="R37" s="78">
        <v>1.4E-3</v>
      </c>
    </row>
    <row r="38" spans="2:18">
      <c r="B38" s="79" t="s">
        <v>284</v>
      </c>
      <c r="C38" s="16"/>
      <c r="D38" s="16"/>
      <c r="H38" s="81">
        <v>9.3800000000000008</v>
      </c>
      <c r="K38" s="80">
        <v>4.3400000000000001E-2</v>
      </c>
      <c r="L38" s="81">
        <v>868115090.53999996</v>
      </c>
      <c r="N38" s="81">
        <v>1587.7149460000001</v>
      </c>
      <c r="O38" s="81">
        <v>711234.56148524396</v>
      </c>
      <c r="Q38" s="80">
        <v>0.52190000000000003</v>
      </c>
      <c r="R38" s="80">
        <v>4.4600000000000001E-2</v>
      </c>
    </row>
    <row r="39" spans="2:18">
      <c r="B39" t="s">
        <v>285</v>
      </c>
      <c r="C39" t="s">
        <v>286</v>
      </c>
      <c r="D39" t="s">
        <v>100</v>
      </c>
      <c r="E39" t="s">
        <v>241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70759107.150000006</v>
      </c>
      <c r="M39" s="77">
        <v>91.16</v>
      </c>
      <c r="N39" s="77">
        <v>1587.7149460000001</v>
      </c>
      <c r="O39" s="77">
        <v>66091.71702394</v>
      </c>
      <c r="P39" s="78">
        <v>2.8999999999999998E-3</v>
      </c>
      <c r="Q39" s="78">
        <v>4.8500000000000001E-2</v>
      </c>
      <c r="R39" s="78">
        <v>4.1000000000000003E-3</v>
      </c>
    </row>
    <row r="40" spans="2:18">
      <c r="B40" t="s">
        <v>287</v>
      </c>
      <c r="C40" t="s">
        <v>288</v>
      </c>
      <c r="D40" t="s">
        <v>100</v>
      </c>
      <c r="E40" t="s">
        <v>241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4200674.9000000004</v>
      </c>
      <c r="M40" s="77">
        <v>91.2</v>
      </c>
      <c r="N40" s="77">
        <v>0</v>
      </c>
      <c r="O40" s="77">
        <v>3831.0155088000001</v>
      </c>
      <c r="P40" s="78">
        <v>2.0000000000000001E-4</v>
      </c>
      <c r="Q40" s="78">
        <v>2.8E-3</v>
      </c>
      <c r="R40" s="78">
        <v>2.0000000000000001E-4</v>
      </c>
    </row>
    <row r="41" spans="2:18">
      <c r="B41" t="s">
        <v>289</v>
      </c>
      <c r="C41" t="s">
        <v>290</v>
      </c>
      <c r="D41" t="s">
        <v>100</v>
      </c>
      <c r="E41" t="s">
        <v>241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44511018.390000001</v>
      </c>
      <c r="M41" s="77">
        <v>99.4</v>
      </c>
      <c r="N41" s="77">
        <v>0</v>
      </c>
      <c r="O41" s="77">
        <v>44243.952279659999</v>
      </c>
      <c r="P41" s="78">
        <v>1.01E-2</v>
      </c>
      <c r="Q41" s="78">
        <v>3.2500000000000001E-2</v>
      </c>
      <c r="R41" s="78">
        <v>2.8E-3</v>
      </c>
    </row>
    <row r="42" spans="2:18">
      <c r="B42" t="s">
        <v>291</v>
      </c>
      <c r="C42" t="s">
        <v>292</v>
      </c>
      <c r="D42" t="s">
        <v>100</v>
      </c>
      <c r="E42" t="s">
        <v>241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29560124.690000001</v>
      </c>
      <c r="M42" s="77">
        <v>93.59</v>
      </c>
      <c r="N42" s="77">
        <v>0</v>
      </c>
      <c r="O42" s="77">
        <v>27665.320697371</v>
      </c>
      <c r="P42" s="78">
        <v>1.4E-3</v>
      </c>
      <c r="Q42" s="78">
        <v>2.0299999999999999E-2</v>
      </c>
      <c r="R42" s="78">
        <v>1.6999999999999999E-3</v>
      </c>
    </row>
    <row r="43" spans="2:18">
      <c r="B43" t="s">
        <v>293</v>
      </c>
      <c r="C43" t="s">
        <v>294</v>
      </c>
      <c r="D43" t="s">
        <v>100</v>
      </c>
      <c r="E43" t="s">
        <v>241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79121226.060000002</v>
      </c>
      <c r="M43" s="77">
        <v>91.42</v>
      </c>
      <c r="N43" s="77">
        <v>0</v>
      </c>
      <c r="O43" s="77">
        <v>72332.624864052006</v>
      </c>
      <c r="P43" s="78">
        <v>3.0999999999999999E-3</v>
      </c>
      <c r="Q43" s="78">
        <v>5.3100000000000001E-2</v>
      </c>
      <c r="R43" s="78">
        <v>4.4999999999999997E-3</v>
      </c>
    </row>
    <row r="44" spans="2:18">
      <c r="B44" t="s">
        <v>295</v>
      </c>
      <c r="C44" t="s">
        <v>296</v>
      </c>
      <c r="D44" t="s">
        <v>100</v>
      </c>
      <c r="E44" t="s">
        <v>241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29357.21</v>
      </c>
      <c r="M44" s="77">
        <v>95.09</v>
      </c>
      <c r="N44" s="77">
        <v>0</v>
      </c>
      <c r="O44" s="77">
        <v>27.915770988999999</v>
      </c>
      <c r="P44" s="78">
        <v>0</v>
      </c>
      <c r="Q44" s="78">
        <v>0</v>
      </c>
      <c r="R44" s="78">
        <v>0</v>
      </c>
    </row>
    <row r="45" spans="2:18">
      <c r="B45" t="s">
        <v>297</v>
      </c>
      <c r="C45" t="s">
        <v>298</v>
      </c>
      <c r="D45" t="s">
        <v>100</v>
      </c>
      <c r="E45" t="s">
        <v>241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73238754</v>
      </c>
      <c r="M45" s="77">
        <v>74.349999999999994</v>
      </c>
      <c r="N45" s="77">
        <v>0</v>
      </c>
      <c r="O45" s="77">
        <v>54453.013598999998</v>
      </c>
      <c r="P45" s="78">
        <v>1.03E-2</v>
      </c>
      <c r="Q45" s="78">
        <v>0.04</v>
      </c>
      <c r="R45" s="78">
        <v>3.3999999999999998E-3</v>
      </c>
    </row>
    <row r="46" spans="2:18">
      <c r="B46" t="s">
        <v>299</v>
      </c>
      <c r="C46" t="s">
        <v>300</v>
      </c>
      <c r="D46" t="s">
        <v>100</v>
      </c>
      <c r="E46" t="s">
        <v>241</v>
      </c>
      <c r="G46"/>
      <c r="H46" s="77">
        <v>2.76</v>
      </c>
      <c r="I46" t="s">
        <v>102</v>
      </c>
      <c r="J46" s="78">
        <v>6.25E-2</v>
      </c>
      <c r="K46" s="78">
        <v>4.3400000000000001E-2</v>
      </c>
      <c r="L46" s="77">
        <v>51085.06</v>
      </c>
      <c r="M46" s="77">
        <v>111</v>
      </c>
      <c r="N46" s="77">
        <v>0</v>
      </c>
      <c r="O46" s="77">
        <v>56.704416600000002</v>
      </c>
      <c r="P46" s="78">
        <v>0</v>
      </c>
      <c r="Q46" s="78">
        <v>0</v>
      </c>
      <c r="R46" s="78">
        <v>0</v>
      </c>
    </row>
    <row r="47" spans="2:18">
      <c r="B47" t="s">
        <v>301</v>
      </c>
      <c r="C47" t="s">
        <v>302</v>
      </c>
      <c r="D47" t="s">
        <v>100</v>
      </c>
      <c r="E47" t="s">
        <v>241</v>
      </c>
      <c r="G47"/>
      <c r="H47" s="77">
        <v>0.51</v>
      </c>
      <c r="I47" t="s">
        <v>102</v>
      </c>
      <c r="J47" s="78">
        <v>3.7499999999999999E-2</v>
      </c>
      <c r="K47" s="78">
        <v>4.3999999999999997E-2</v>
      </c>
      <c r="L47" s="77">
        <v>6536.73</v>
      </c>
      <c r="M47" s="77">
        <v>101.56</v>
      </c>
      <c r="N47" s="77">
        <v>0</v>
      </c>
      <c r="O47" s="77">
        <v>6.6387029880000004</v>
      </c>
      <c r="P47" s="78">
        <v>0</v>
      </c>
      <c r="Q47" s="78">
        <v>0</v>
      </c>
      <c r="R47" s="78">
        <v>0</v>
      </c>
    </row>
    <row r="48" spans="2:18">
      <c r="B48" t="s">
        <v>303</v>
      </c>
      <c r="C48" t="s">
        <v>304</v>
      </c>
      <c r="D48" t="s">
        <v>100</v>
      </c>
      <c r="E48" t="s">
        <v>241</v>
      </c>
      <c r="G48"/>
      <c r="H48" s="77">
        <v>12.08</v>
      </c>
      <c r="I48" t="s">
        <v>102</v>
      </c>
      <c r="J48" s="78">
        <v>5.5E-2</v>
      </c>
      <c r="K48" s="78">
        <v>4.4299999999999999E-2</v>
      </c>
      <c r="L48" s="77">
        <v>6427811.0800000001</v>
      </c>
      <c r="M48" s="77">
        <v>117.33</v>
      </c>
      <c r="N48" s="77">
        <v>0</v>
      </c>
      <c r="O48" s="77">
        <v>7541.7507401639996</v>
      </c>
      <c r="P48" s="78">
        <v>2.9999999999999997E-4</v>
      </c>
      <c r="Q48" s="78">
        <v>5.4999999999999997E-3</v>
      </c>
      <c r="R48" s="78">
        <v>5.0000000000000001E-4</v>
      </c>
    </row>
    <row r="49" spans="2:18">
      <c r="B49" t="s">
        <v>305</v>
      </c>
      <c r="C49" t="s">
        <v>306</v>
      </c>
      <c r="D49" t="s">
        <v>100</v>
      </c>
      <c r="E49" t="s">
        <v>241</v>
      </c>
      <c r="G49"/>
      <c r="H49" s="77">
        <v>1.0900000000000001</v>
      </c>
      <c r="I49" t="s">
        <v>102</v>
      </c>
      <c r="J49" s="78">
        <v>4.0000000000000001E-3</v>
      </c>
      <c r="K49" s="78">
        <v>4.5100000000000001E-2</v>
      </c>
      <c r="L49" s="77">
        <v>246229.45</v>
      </c>
      <c r="M49" s="77">
        <v>96.08</v>
      </c>
      <c r="N49" s="77">
        <v>0</v>
      </c>
      <c r="O49" s="77">
        <v>236.57725556</v>
      </c>
      <c r="P49" s="78">
        <v>0</v>
      </c>
      <c r="Q49" s="78">
        <v>2.0000000000000001E-4</v>
      </c>
      <c r="R49" s="78">
        <v>0</v>
      </c>
    </row>
    <row r="50" spans="2:18">
      <c r="B50" t="s">
        <v>307</v>
      </c>
      <c r="C50" t="s">
        <v>308</v>
      </c>
      <c r="D50" t="s">
        <v>100</v>
      </c>
      <c r="E50" t="s">
        <v>241</v>
      </c>
      <c r="G50"/>
      <c r="H50" s="77">
        <v>1.58</v>
      </c>
      <c r="I50" t="s">
        <v>102</v>
      </c>
      <c r="J50" s="78">
        <v>5.0000000000000001E-3</v>
      </c>
      <c r="K50" s="78">
        <v>4.6199999999999998E-2</v>
      </c>
      <c r="L50" s="77">
        <v>93152.04</v>
      </c>
      <c r="M50" s="77">
        <v>94.08</v>
      </c>
      <c r="N50" s="77">
        <v>0</v>
      </c>
      <c r="O50" s="77">
        <v>87.637439232000006</v>
      </c>
      <c r="P50" s="78">
        <v>0</v>
      </c>
      <c r="Q50" s="78">
        <v>1E-4</v>
      </c>
      <c r="R50" s="78">
        <v>0</v>
      </c>
    </row>
    <row r="51" spans="2:18">
      <c r="B51" t="s">
        <v>309</v>
      </c>
      <c r="C51" t="s">
        <v>310</v>
      </c>
      <c r="D51" t="s">
        <v>100</v>
      </c>
      <c r="E51" t="s">
        <v>241</v>
      </c>
      <c r="G51"/>
      <c r="H51" s="77">
        <v>6.28</v>
      </c>
      <c r="I51" t="s">
        <v>102</v>
      </c>
      <c r="J51" s="78">
        <v>0.01</v>
      </c>
      <c r="K51" s="78">
        <v>4.2700000000000002E-2</v>
      </c>
      <c r="L51" s="77">
        <v>132171928.06999999</v>
      </c>
      <c r="M51" s="77">
        <v>82.4</v>
      </c>
      <c r="N51" s="77">
        <v>0</v>
      </c>
      <c r="O51" s="77">
        <v>108909.66872967999</v>
      </c>
      <c r="P51" s="78">
        <v>5.5999999999999999E-3</v>
      </c>
      <c r="Q51" s="78">
        <v>7.9899999999999999E-2</v>
      </c>
      <c r="R51" s="78">
        <v>6.7999999999999996E-3</v>
      </c>
    </row>
    <row r="52" spans="2:18">
      <c r="B52" t="s">
        <v>311</v>
      </c>
      <c r="C52" t="s">
        <v>312</v>
      </c>
      <c r="D52" t="s">
        <v>100</v>
      </c>
      <c r="E52" t="s">
        <v>241</v>
      </c>
      <c r="G52"/>
      <c r="H52" s="77">
        <v>8.08</v>
      </c>
      <c r="I52" t="s">
        <v>102</v>
      </c>
      <c r="J52" s="78">
        <v>1.2999999999999999E-2</v>
      </c>
      <c r="K52" s="78">
        <v>4.2700000000000002E-2</v>
      </c>
      <c r="L52" s="77">
        <v>238908415.25999999</v>
      </c>
      <c r="M52" s="77">
        <v>79.739999999999995</v>
      </c>
      <c r="N52" s="77">
        <v>0</v>
      </c>
      <c r="O52" s="77">
        <v>190505.57032832399</v>
      </c>
      <c r="P52" s="78">
        <v>1.6899999999999998E-2</v>
      </c>
      <c r="Q52" s="78">
        <v>0.13980000000000001</v>
      </c>
      <c r="R52" s="78">
        <v>1.1900000000000001E-2</v>
      </c>
    </row>
    <row r="53" spans="2:18">
      <c r="B53" t="s">
        <v>313</v>
      </c>
      <c r="C53" t="s">
        <v>314</v>
      </c>
      <c r="D53" t="s">
        <v>100</v>
      </c>
      <c r="E53" t="s">
        <v>241</v>
      </c>
      <c r="G53"/>
      <c r="H53" s="77">
        <v>0.17</v>
      </c>
      <c r="I53" t="s">
        <v>102</v>
      </c>
      <c r="J53" s="78">
        <v>1.4999999999999999E-2</v>
      </c>
      <c r="K53" s="78">
        <v>4.3999999999999997E-2</v>
      </c>
      <c r="L53" s="77">
        <v>243655.99</v>
      </c>
      <c r="M53" s="77">
        <v>100.76</v>
      </c>
      <c r="N53" s="77">
        <v>0</v>
      </c>
      <c r="O53" s="77">
        <v>245.50777552400001</v>
      </c>
      <c r="P53" s="78">
        <v>0</v>
      </c>
      <c r="Q53" s="78">
        <v>2.0000000000000001E-4</v>
      </c>
      <c r="R53" s="78">
        <v>0</v>
      </c>
    </row>
    <row r="54" spans="2:18">
      <c r="B54" t="s">
        <v>315</v>
      </c>
      <c r="C54" t="s">
        <v>316</v>
      </c>
      <c r="D54" t="s">
        <v>100</v>
      </c>
      <c r="E54" t="s">
        <v>241</v>
      </c>
      <c r="G54"/>
      <c r="H54" s="77">
        <v>12.11</v>
      </c>
      <c r="I54" t="s">
        <v>102</v>
      </c>
      <c r="J54" s="78">
        <v>1.4999999999999999E-2</v>
      </c>
      <c r="K54" s="78">
        <v>4.3900000000000002E-2</v>
      </c>
      <c r="L54" s="77">
        <v>188546014.46000001</v>
      </c>
      <c r="M54" s="77">
        <v>71.599999999999994</v>
      </c>
      <c r="N54" s="77">
        <v>0</v>
      </c>
      <c r="O54" s="77">
        <v>134998.94635335999</v>
      </c>
      <c r="P54" s="78">
        <v>9.5999999999999992E-3</v>
      </c>
      <c r="Q54" s="78">
        <v>9.9099999999999994E-2</v>
      </c>
      <c r="R54" s="78">
        <v>8.5000000000000006E-3</v>
      </c>
    </row>
    <row r="55" spans="2:18">
      <c r="B55" s="79" t="s">
        <v>317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211</v>
      </c>
      <c r="C56" t="s">
        <v>211</v>
      </c>
      <c r="D56" s="16"/>
      <c r="E56" t="s">
        <v>211</v>
      </c>
      <c r="H56" s="77">
        <v>0</v>
      </c>
      <c r="I56" t="s">
        <v>211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318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211</v>
      </c>
      <c r="C58" t="s">
        <v>211</v>
      </c>
      <c r="D58" s="16"/>
      <c r="E58" t="s">
        <v>211</v>
      </c>
      <c r="H58" s="77">
        <v>0</v>
      </c>
      <c r="I58" t="s">
        <v>211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234</v>
      </c>
      <c r="C59" s="16"/>
      <c r="D59" s="16"/>
      <c r="H59" s="81">
        <v>16.559999999999999</v>
      </c>
      <c r="K59" s="80">
        <v>6.2399999999999997E-2</v>
      </c>
      <c r="L59" s="81">
        <v>708984.28</v>
      </c>
      <c r="N59" s="81">
        <v>0</v>
      </c>
      <c r="O59" s="81">
        <v>2008.74257573354</v>
      </c>
      <c r="Q59" s="80">
        <v>1.5E-3</v>
      </c>
      <c r="R59" s="80">
        <v>1E-4</v>
      </c>
    </row>
    <row r="60" spans="2:18">
      <c r="B60" s="79" t="s">
        <v>319</v>
      </c>
      <c r="C60" s="16"/>
      <c r="D60" s="16"/>
      <c r="H60" s="81">
        <v>16.559999999999999</v>
      </c>
      <c r="K60" s="80">
        <v>6.2399999999999997E-2</v>
      </c>
      <c r="L60" s="81">
        <v>708984.28</v>
      </c>
      <c r="N60" s="81">
        <v>0</v>
      </c>
      <c r="O60" s="81">
        <v>2008.74257573354</v>
      </c>
      <c r="Q60" s="80">
        <v>1.5E-3</v>
      </c>
      <c r="R60" s="80">
        <v>1E-4</v>
      </c>
    </row>
    <row r="61" spans="2:18">
      <c r="B61" t="s">
        <v>320</v>
      </c>
      <c r="C61" t="s">
        <v>321</v>
      </c>
      <c r="D61" t="s">
        <v>123</v>
      </c>
      <c r="E61" t="s">
        <v>951</v>
      </c>
      <c r="F61" t="s">
        <v>2737</v>
      </c>
      <c r="G61"/>
      <c r="H61" s="77">
        <v>16.559999999999999</v>
      </c>
      <c r="I61" t="s">
        <v>106</v>
      </c>
      <c r="J61" s="78">
        <v>4.4999999999999998E-2</v>
      </c>
      <c r="K61" s="78">
        <v>6.2399999999999997E-2</v>
      </c>
      <c r="L61" s="77">
        <v>708984.28</v>
      </c>
      <c r="M61" s="77">
        <v>73.61049999647399</v>
      </c>
      <c r="N61" s="77">
        <v>0</v>
      </c>
      <c r="O61" s="77">
        <v>2008.74257573354</v>
      </c>
      <c r="P61" s="78">
        <v>6.9999999999999999E-4</v>
      </c>
      <c r="Q61" s="78">
        <v>1.5E-3</v>
      </c>
      <c r="R61" s="78">
        <v>1E-4</v>
      </c>
    </row>
    <row r="62" spans="2:18">
      <c r="B62" s="79" t="s">
        <v>323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211</v>
      </c>
      <c r="C63" t="s">
        <v>211</v>
      </c>
      <c r="D63" s="16"/>
      <c r="E63" t="s">
        <v>211</v>
      </c>
      <c r="H63" s="77">
        <v>0</v>
      </c>
      <c r="I63" t="s">
        <v>211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324</v>
      </c>
      <c r="C64" s="16"/>
      <c r="D64" s="16"/>
    </row>
    <row r="65" spans="2:4">
      <c r="B65" t="s">
        <v>325</v>
      </c>
      <c r="C65" s="16"/>
      <c r="D65" s="16"/>
    </row>
    <row r="66" spans="2:4">
      <c r="B66" t="s">
        <v>326</v>
      </c>
      <c r="C66" s="16"/>
      <c r="D66" s="16"/>
    </row>
    <row r="67" spans="2:4">
      <c r="B67" t="s">
        <v>327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2789</v>
      </c>
    </row>
    <row r="3" spans="2:23" s="1" customFormat="1">
      <c r="B3" s="2" t="s">
        <v>2</v>
      </c>
      <c r="C3" s="26" t="s">
        <v>2790</v>
      </c>
    </row>
    <row r="4" spans="2:23" s="1" customFormat="1">
      <c r="B4" s="2" t="s">
        <v>3</v>
      </c>
      <c r="C4" s="83" t="s">
        <v>196</v>
      </c>
    </row>
    <row r="5" spans="2:23">
      <c r="B5" s="2"/>
    </row>
    <row r="7" spans="2:23" ht="26.25" customHeight="1">
      <c r="B7" s="114" t="s">
        <v>178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2032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2033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236</v>
      </c>
      <c r="D26" s="16"/>
    </row>
    <row r="27" spans="2:23">
      <c r="B27" t="s">
        <v>324</v>
      </c>
      <c r="D27" s="16"/>
    </row>
    <row r="28" spans="2:23">
      <c r="B28" t="s">
        <v>325</v>
      </c>
      <c r="D28" s="16"/>
    </row>
    <row r="29" spans="2:23">
      <c r="B29" t="s">
        <v>326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2789</v>
      </c>
    </row>
    <row r="3" spans="2:68" s="1" customFormat="1">
      <c r="B3" s="2" t="s">
        <v>2</v>
      </c>
      <c r="C3" s="26" t="s">
        <v>2790</v>
      </c>
    </row>
    <row r="4" spans="2:68" s="1" customFormat="1">
      <c r="B4" s="2" t="s">
        <v>3</v>
      </c>
      <c r="C4" s="83" t="s">
        <v>196</v>
      </c>
    </row>
    <row r="6" spans="2:68" ht="26.25" customHeight="1">
      <c r="B6" s="109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BP6" s="19"/>
    </row>
    <row r="7" spans="2:68" ht="26.25" customHeight="1">
      <c r="B7" s="109" t="s">
        <v>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324</v>
      </c>
      <c r="C25" s="16"/>
      <c r="D25" s="16"/>
      <c r="E25" s="16"/>
      <c r="F25" s="16"/>
      <c r="G25" s="16"/>
    </row>
    <row r="26" spans="2:21">
      <c r="B26" t="s">
        <v>325</v>
      </c>
      <c r="C26" s="16"/>
      <c r="D26" s="16"/>
      <c r="E26" s="16"/>
      <c r="F26" s="16"/>
      <c r="G26" s="16"/>
    </row>
    <row r="27" spans="2:21">
      <c r="B27" t="s">
        <v>326</v>
      </c>
      <c r="C27" s="16"/>
      <c r="D27" s="16"/>
      <c r="E27" s="16"/>
      <c r="F27" s="16"/>
      <c r="G27" s="16"/>
    </row>
    <row r="28" spans="2:21">
      <c r="B28" t="s">
        <v>327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6"/>
  <sheetViews>
    <sheetView rightToLeft="1" topLeftCell="A144" workbookViewId="0">
      <selection activeCell="A166" sqref="A166:XFD16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2789</v>
      </c>
    </row>
    <row r="3" spans="2:66" s="1" customFormat="1">
      <c r="B3" s="2" t="s">
        <v>2</v>
      </c>
      <c r="C3" s="26" t="s">
        <v>2790</v>
      </c>
    </row>
    <row r="4" spans="2:66" s="1" customFormat="1">
      <c r="B4" s="2" t="s">
        <v>3</v>
      </c>
      <c r="C4" s="83" t="s">
        <v>196</v>
      </c>
    </row>
    <row r="6" spans="2:66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2:66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4.49</v>
      </c>
      <c r="L11" s="7"/>
      <c r="M11" s="7"/>
      <c r="N11" s="76">
        <v>5.0200000000000002E-2</v>
      </c>
      <c r="O11" s="75">
        <f>O12+O257</f>
        <v>1322514167.6899998</v>
      </c>
      <c r="P11" s="33"/>
      <c r="Q11" s="75">
        <f>Q12+Q257</f>
        <v>6075.1119200000003</v>
      </c>
      <c r="R11" s="75">
        <f>R12+R257</f>
        <v>2069658.642824274</v>
      </c>
      <c r="S11" s="7"/>
      <c r="T11" s="76">
        <f>R11/$R$11</f>
        <v>1</v>
      </c>
      <c r="U11" s="76">
        <f>R11/'סכום נכסי הקרן'!$C$42</f>
        <v>0.1297890586234545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4.3</v>
      </c>
      <c r="N12" s="80">
        <v>3.9399999999999998E-2</v>
      </c>
      <c r="O12" s="81">
        <f>O13+O168+O250+O255</f>
        <v>1159179982.8799999</v>
      </c>
      <c r="Q12" s="81">
        <f>Q13+Q168+Q250+Q255</f>
        <v>6075.1119200000003</v>
      </c>
      <c r="R12" s="81">
        <f>R13+R168+R250+R255</f>
        <v>1473643.3034223851</v>
      </c>
      <c r="T12" s="80">
        <f t="shared" ref="T12:T75" si="0">R12/$R$11</f>
        <v>0.71202239486770569</v>
      </c>
      <c r="U12" s="80">
        <f>R12/'סכום נכסי הקרן'!$C$42</f>
        <v>9.2412716348697119E-2</v>
      </c>
    </row>
    <row r="13" spans="2:66">
      <c r="B13" s="79" t="s">
        <v>328</v>
      </c>
      <c r="C13" s="16"/>
      <c r="D13" s="16"/>
      <c r="E13" s="16"/>
      <c r="F13" s="16"/>
      <c r="K13" s="81">
        <v>4.3600000000000003</v>
      </c>
      <c r="N13" s="80">
        <v>3.5700000000000003E-2</v>
      </c>
      <c r="O13" s="81">
        <f>SUM(O14:O167)</f>
        <v>915129956.62999988</v>
      </c>
      <c r="Q13" s="81">
        <f>SUM(Q14:Q167)</f>
        <v>5079.7628400000003</v>
      </c>
      <c r="R13" s="81">
        <f>SUM(R14:R167)</f>
        <v>1249300.1102740113</v>
      </c>
      <c r="T13" s="80">
        <f t="shared" si="0"/>
        <v>0.60362616540919312</v>
      </c>
      <c r="U13" s="80">
        <f>R13/'סכום נכסי הקרן'!$C$42</f>
        <v>7.8344071768944798E-2</v>
      </c>
    </row>
    <row r="14" spans="2:66">
      <c r="B14" t="s">
        <v>332</v>
      </c>
      <c r="C14" t="s">
        <v>333</v>
      </c>
      <c r="D14" t="s">
        <v>100</v>
      </c>
      <c r="E14" t="s">
        <v>123</v>
      </c>
      <c r="F14" t="s">
        <v>334</v>
      </c>
      <c r="G14" t="s">
        <v>335</v>
      </c>
      <c r="H14" t="s">
        <v>336</v>
      </c>
      <c r="I14" t="s">
        <v>149</v>
      </c>
      <c r="J14"/>
      <c r="K14" s="77">
        <v>1.73</v>
      </c>
      <c r="L14" t="s">
        <v>102</v>
      </c>
      <c r="M14" s="78">
        <v>8.3000000000000001E-3</v>
      </c>
      <c r="N14" s="78">
        <v>2.4400000000000002E-2</v>
      </c>
      <c r="O14" s="77">
        <v>0.16</v>
      </c>
      <c r="P14" s="77">
        <v>108.5</v>
      </c>
      <c r="Q14" s="77">
        <v>0</v>
      </c>
      <c r="R14" s="77">
        <v>1.7359999999999999E-4</v>
      </c>
      <c r="S14" s="78">
        <v>0</v>
      </c>
      <c r="T14" s="78">
        <f t="shared" si="0"/>
        <v>8.387856644953969E-11</v>
      </c>
      <c r="U14" s="78">
        <f>R14/'סכום נכסי הקרן'!$C$42</f>
        <v>1.0886520178170629E-11</v>
      </c>
    </row>
    <row r="15" spans="2:66">
      <c r="B15" t="s">
        <v>337</v>
      </c>
      <c r="C15" t="s">
        <v>338</v>
      </c>
      <c r="D15" t="s">
        <v>100</v>
      </c>
      <c r="E15" t="s">
        <v>123</v>
      </c>
      <c r="F15" t="s">
        <v>339</v>
      </c>
      <c r="G15" t="s">
        <v>335</v>
      </c>
      <c r="H15" t="s">
        <v>336</v>
      </c>
      <c r="I15" t="s">
        <v>149</v>
      </c>
      <c r="J15"/>
      <c r="K15" s="77">
        <v>6.72</v>
      </c>
      <c r="L15" t="s">
        <v>102</v>
      </c>
      <c r="M15" s="78">
        <v>2E-3</v>
      </c>
      <c r="N15" s="78">
        <v>2.4199999999999999E-2</v>
      </c>
      <c r="O15" s="77">
        <v>1195847.4099999999</v>
      </c>
      <c r="P15" s="77">
        <v>96.35</v>
      </c>
      <c r="Q15" s="77">
        <v>0</v>
      </c>
      <c r="R15" s="77">
        <v>1152.198979535</v>
      </c>
      <c r="S15" s="78">
        <v>1.1999999999999999E-3</v>
      </c>
      <c r="T15" s="78">
        <f t="shared" si="0"/>
        <v>5.5670966974664937E-4</v>
      </c>
      <c r="U15" s="78">
        <f>R15/'סכום נכסי הקרן'!$C$42</f>
        <v>7.225482396299186E-5</v>
      </c>
    </row>
    <row r="16" spans="2:66">
      <c r="B16" t="s">
        <v>340</v>
      </c>
      <c r="C16" t="s">
        <v>341</v>
      </c>
      <c r="D16" t="s">
        <v>100</v>
      </c>
      <c r="E16" t="s">
        <v>123</v>
      </c>
      <c r="F16" t="s">
        <v>339</v>
      </c>
      <c r="G16" t="s">
        <v>335</v>
      </c>
      <c r="H16" t="s">
        <v>336</v>
      </c>
      <c r="I16" t="s">
        <v>149</v>
      </c>
      <c r="J16"/>
      <c r="K16" s="77">
        <v>1</v>
      </c>
      <c r="L16" t="s">
        <v>102</v>
      </c>
      <c r="M16" s="78">
        <v>8.6E-3</v>
      </c>
      <c r="N16" s="78">
        <v>2.7099999999999999E-2</v>
      </c>
      <c r="O16" s="77">
        <v>0.08</v>
      </c>
      <c r="P16" s="77">
        <v>110.38</v>
      </c>
      <c r="Q16" s="77">
        <v>0</v>
      </c>
      <c r="R16" s="77">
        <v>8.8304E-5</v>
      </c>
      <c r="S16" s="78">
        <v>0</v>
      </c>
      <c r="T16" s="78">
        <f t="shared" si="0"/>
        <v>4.2665973109217472E-11</v>
      </c>
      <c r="U16" s="78">
        <f>R16/'סכום נכסי הקרן'!$C$42</f>
        <v>5.5375764850989587E-12</v>
      </c>
    </row>
    <row r="17" spans="2:21">
      <c r="B17" t="s">
        <v>342</v>
      </c>
      <c r="C17" t="s">
        <v>343</v>
      </c>
      <c r="D17" t="s">
        <v>100</v>
      </c>
      <c r="E17" t="s">
        <v>123</v>
      </c>
      <c r="F17" t="s">
        <v>339</v>
      </c>
      <c r="G17" t="s">
        <v>335</v>
      </c>
      <c r="H17" t="s">
        <v>336</v>
      </c>
      <c r="I17" t="s">
        <v>149</v>
      </c>
      <c r="J17"/>
      <c r="K17" s="77">
        <v>2.73</v>
      </c>
      <c r="L17" t="s">
        <v>102</v>
      </c>
      <c r="M17" s="78">
        <v>3.8E-3</v>
      </c>
      <c r="N17" s="78">
        <v>2.3800000000000002E-2</v>
      </c>
      <c r="O17" s="77">
        <v>7690201.3499999996</v>
      </c>
      <c r="P17" s="77">
        <v>104.01</v>
      </c>
      <c r="Q17" s="77">
        <v>0</v>
      </c>
      <c r="R17" s="77">
        <v>7998.5784241350002</v>
      </c>
      <c r="S17" s="78">
        <v>2.5999999999999999E-3</v>
      </c>
      <c r="T17" s="78">
        <f t="shared" si="0"/>
        <v>3.8646848608909104E-3</v>
      </c>
      <c r="U17" s="78">
        <f>R17/'סכום נכסי הקרן'!$C$42</f>
        <v>5.0159380997134742E-4</v>
      </c>
    </row>
    <row r="18" spans="2:21">
      <c r="B18" t="s">
        <v>344</v>
      </c>
      <c r="C18" t="s">
        <v>345</v>
      </c>
      <c r="D18" t="s">
        <v>100</v>
      </c>
      <c r="E18" t="s">
        <v>123</v>
      </c>
      <c r="F18" t="s">
        <v>346</v>
      </c>
      <c r="G18" t="s">
        <v>127</v>
      </c>
      <c r="H18" t="s">
        <v>207</v>
      </c>
      <c r="I18" t="s">
        <v>208</v>
      </c>
      <c r="J18"/>
      <c r="K18" s="77">
        <v>12.17</v>
      </c>
      <c r="L18" t="s">
        <v>102</v>
      </c>
      <c r="M18" s="78">
        <v>2.07E-2</v>
      </c>
      <c r="N18" s="78">
        <v>2.7099999999999999E-2</v>
      </c>
      <c r="O18" s="77">
        <v>21526345.09</v>
      </c>
      <c r="P18" s="77">
        <v>102.43</v>
      </c>
      <c r="Q18" s="77">
        <v>0</v>
      </c>
      <c r="R18" s="77">
        <v>22049.435275686999</v>
      </c>
      <c r="S18" s="78">
        <v>7.7000000000000002E-3</v>
      </c>
      <c r="T18" s="78">
        <f t="shared" si="0"/>
        <v>1.0653657960521524E-2</v>
      </c>
      <c r="U18" s="78">
        <f>R18/'סכום נכסי הקרן'!$C$42</f>
        <v>1.3827282375923607E-3</v>
      </c>
    </row>
    <row r="19" spans="2:21">
      <c r="B19" t="s">
        <v>347</v>
      </c>
      <c r="C19" t="s">
        <v>348</v>
      </c>
      <c r="D19" t="s">
        <v>100</v>
      </c>
      <c r="E19" t="s">
        <v>123</v>
      </c>
      <c r="F19" t="s">
        <v>349</v>
      </c>
      <c r="G19" t="s">
        <v>350</v>
      </c>
      <c r="H19" t="s">
        <v>336</v>
      </c>
      <c r="I19" t="s">
        <v>149</v>
      </c>
      <c r="J19"/>
      <c r="K19" s="77">
        <v>2.14</v>
      </c>
      <c r="L19" t="s">
        <v>102</v>
      </c>
      <c r="M19" s="78">
        <v>8.3000000000000001E-3</v>
      </c>
      <c r="N19" s="78">
        <v>2.3599999999999999E-2</v>
      </c>
      <c r="O19" s="77">
        <v>0.15</v>
      </c>
      <c r="P19" s="77">
        <v>109</v>
      </c>
      <c r="Q19" s="77">
        <v>0</v>
      </c>
      <c r="R19" s="77">
        <v>1.6349999999999999E-4</v>
      </c>
      <c r="S19" s="78">
        <v>0</v>
      </c>
      <c r="T19" s="78">
        <f t="shared" si="0"/>
        <v>7.8998534645735823E-11</v>
      </c>
      <c r="U19" s="78">
        <f>R19/'סכום נכסי הקרן'!$C$42</f>
        <v>1.0253145444302407E-11</v>
      </c>
    </row>
    <row r="20" spans="2:21">
      <c r="B20" t="s">
        <v>351</v>
      </c>
      <c r="C20" t="s">
        <v>352</v>
      </c>
      <c r="D20" t="s">
        <v>100</v>
      </c>
      <c r="E20" t="s">
        <v>123</v>
      </c>
      <c r="F20" t="s">
        <v>353</v>
      </c>
      <c r="G20" t="s">
        <v>335</v>
      </c>
      <c r="H20" t="s">
        <v>336</v>
      </c>
      <c r="I20" t="s">
        <v>149</v>
      </c>
      <c r="J20"/>
      <c r="K20" s="77">
        <v>4.04</v>
      </c>
      <c r="L20" t="s">
        <v>102</v>
      </c>
      <c r="M20" s="78">
        <v>1E-3</v>
      </c>
      <c r="N20" s="78">
        <v>2.3699999999999999E-2</v>
      </c>
      <c r="O20" s="77">
        <v>7.0000000000000007E-2</v>
      </c>
      <c r="P20" s="77">
        <v>99.07</v>
      </c>
      <c r="Q20" s="77">
        <v>0</v>
      </c>
      <c r="R20" s="77">
        <v>6.9349000000000003E-5</v>
      </c>
      <c r="S20" s="78">
        <v>0</v>
      </c>
      <c r="T20" s="78">
        <f t="shared" si="0"/>
        <v>3.3507457976435067E-11</v>
      </c>
      <c r="U20" s="78">
        <f>R20/'סכום נכסי הקרן'!$C$42</f>
        <v>4.3489014276264687E-12</v>
      </c>
    </row>
    <row r="21" spans="2:21">
      <c r="B21" t="s">
        <v>354</v>
      </c>
      <c r="C21" t="s">
        <v>355</v>
      </c>
      <c r="D21" t="s">
        <v>100</v>
      </c>
      <c r="E21" t="s">
        <v>123</v>
      </c>
      <c r="F21" t="s">
        <v>353</v>
      </c>
      <c r="G21" t="s">
        <v>335</v>
      </c>
      <c r="H21" t="s">
        <v>336</v>
      </c>
      <c r="I21" t="s">
        <v>149</v>
      </c>
      <c r="J21"/>
      <c r="K21" s="77">
        <v>2.5299999999999998</v>
      </c>
      <c r="L21" t="s">
        <v>102</v>
      </c>
      <c r="M21" s="78">
        <v>6.0000000000000001E-3</v>
      </c>
      <c r="N21" s="78">
        <v>2.2499999999999999E-2</v>
      </c>
      <c r="O21" s="77">
        <v>0.19</v>
      </c>
      <c r="P21" s="77">
        <v>107.75</v>
      </c>
      <c r="Q21" s="77">
        <v>0</v>
      </c>
      <c r="R21" s="77">
        <v>2.04725E-4</v>
      </c>
      <c r="S21" s="78">
        <v>0</v>
      </c>
      <c r="T21" s="78">
        <f t="shared" si="0"/>
        <v>9.8917278320172882E-11</v>
      </c>
      <c r="U21" s="78">
        <f>R21/'סכום נכסי הקרן'!$C$42</f>
        <v>1.2838380434769482E-11</v>
      </c>
    </row>
    <row r="22" spans="2:21">
      <c r="B22" t="s">
        <v>356</v>
      </c>
      <c r="C22" t="s">
        <v>357</v>
      </c>
      <c r="D22" t="s">
        <v>100</v>
      </c>
      <c r="E22" t="s">
        <v>123</v>
      </c>
      <c r="F22" t="s">
        <v>353</v>
      </c>
      <c r="G22" t="s">
        <v>335</v>
      </c>
      <c r="H22" t="s">
        <v>336</v>
      </c>
      <c r="I22" t="s">
        <v>149</v>
      </c>
      <c r="J22"/>
      <c r="K22" s="77">
        <v>3.47</v>
      </c>
      <c r="L22" t="s">
        <v>102</v>
      </c>
      <c r="M22" s="78">
        <v>1.7500000000000002E-2</v>
      </c>
      <c r="N22" s="78">
        <v>2.4299999999999999E-2</v>
      </c>
      <c r="O22" s="77">
        <v>0.28999999999999998</v>
      </c>
      <c r="P22" s="77">
        <v>109.67</v>
      </c>
      <c r="Q22" s="77">
        <v>0</v>
      </c>
      <c r="R22" s="77">
        <v>3.18043E-4</v>
      </c>
      <c r="S22" s="78">
        <v>0</v>
      </c>
      <c r="T22" s="78">
        <f t="shared" si="0"/>
        <v>1.5366930247298937E-10</v>
      </c>
      <c r="U22" s="78">
        <f>R22/'סכום נכסי הקרן'!$C$42</f>
        <v>1.9944594107292176E-11</v>
      </c>
    </row>
    <row r="23" spans="2:21">
      <c r="B23" t="s">
        <v>358</v>
      </c>
      <c r="C23" t="s">
        <v>359</v>
      </c>
      <c r="D23" t="s">
        <v>100</v>
      </c>
      <c r="E23" t="s">
        <v>123</v>
      </c>
      <c r="F23" t="s">
        <v>360</v>
      </c>
      <c r="G23" t="s">
        <v>361</v>
      </c>
      <c r="H23" t="s">
        <v>362</v>
      </c>
      <c r="I23" t="s">
        <v>149</v>
      </c>
      <c r="J23"/>
      <c r="K23" s="77">
        <v>1.86</v>
      </c>
      <c r="L23" t="s">
        <v>102</v>
      </c>
      <c r="M23" s="78">
        <v>4.4999999999999998E-2</v>
      </c>
      <c r="N23" s="78">
        <v>2.63E-2</v>
      </c>
      <c r="O23" s="77">
        <v>7054803.1200000001</v>
      </c>
      <c r="P23" s="77">
        <v>117.23</v>
      </c>
      <c r="Q23" s="77">
        <v>0</v>
      </c>
      <c r="R23" s="77">
        <v>8270.345697576</v>
      </c>
      <c r="S23" s="78">
        <v>2.3999999999999998E-3</v>
      </c>
      <c r="T23" s="78">
        <f t="shared" si="0"/>
        <v>3.9959950527349835E-3</v>
      </c>
      <c r="U23" s="78">
        <f>R23/'סכום נכסי הקרן'!$C$42</f>
        <v>5.1863643615845489E-4</v>
      </c>
    </row>
    <row r="24" spans="2:21">
      <c r="B24" t="s">
        <v>363</v>
      </c>
      <c r="C24" t="s">
        <v>364</v>
      </c>
      <c r="D24" t="s">
        <v>100</v>
      </c>
      <c r="E24" t="s">
        <v>123</v>
      </c>
      <c r="F24" t="s">
        <v>360</v>
      </c>
      <c r="G24" t="s">
        <v>361</v>
      </c>
      <c r="H24" t="s">
        <v>362</v>
      </c>
      <c r="I24" t="s">
        <v>149</v>
      </c>
      <c r="J24"/>
      <c r="K24" s="77">
        <v>4.2</v>
      </c>
      <c r="L24" t="s">
        <v>102</v>
      </c>
      <c r="M24" s="78">
        <v>3.85E-2</v>
      </c>
      <c r="N24" s="78">
        <v>2.5499999999999998E-2</v>
      </c>
      <c r="O24" s="77">
        <v>16763667.699999999</v>
      </c>
      <c r="P24" s="77">
        <v>120.55</v>
      </c>
      <c r="Q24" s="77">
        <v>0</v>
      </c>
      <c r="R24" s="77">
        <v>20208.601412349999</v>
      </c>
      <c r="S24" s="78">
        <v>6.4999999999999997E-3</v>
      </c>
      <c r="T24" s="78">
        <f t="shared" si="0"/>
        <v>9.7642195646201677E-3</v>
      </c>
      <c r="U24" s="78">
        <f>R24/'סכום נכסי הקרן'!$C$42</f>
        <v>1.2672888654847681E-3</v>
      </c>
    </row>
    <row r="25" spans="2:21">
      <c r="B25" t="s">
        <v>365</v>
      </c>
      <c r="C25" t="s">
        <v>366</v>
      </c>
      <c r="D25" t="s">
        <v>100</v>
      </c>
      <c r="E25" t="s">
        <v>123</v>
      </c>
      <c r="F25" t="s">
        <v>360</v>
      </c>
      <c r="G25" t="s">
        <v>361</v>
      </c>
      <c r="H25" t="s">
        <v>362</v>
      </c>
      <c r="I25" t="s">
        <v>149</v>
      </c>
      <c r="J25"/>
      <c r="K25" s="77">
        <v>6.66</v>
      </c>
      <c r="L25" t="s">
        <v>102</v>
      </c>
      <c r="M25" s="78">
        <v>2.3900000000000001E-2</v>
      </c>
      <c r="N25" s="78">
        <v>2.8500000000000001E-2</v>
      </c>
      <c r="O25" s="77">
        <v>24821535.77</v>
      </c>
      <c r="P25" s="77">
        <v>108.05</v>
      </c>
      <c r="Q25" s="77">
        <v>0</v>
      </c>
      <c r="R25" s="77">
        <v>26819.669399484999</v>
      </c>
      <c r="S25" s="78">
        <v>6.4000000000000003E-3</v>
      </c>
      <c r="T25" s="78">
        <f t="shared" si="0"/>
        <v>1.2958498973959613E-2</v>
      </c>
      <c r="U25" s="78">
        <f>R25/'סכום נכסי הקרן'!$C$42</f>
        <v>1.6818713830032189E-3</v>
      </c>
    </row>
    <row r="26" spans="2:21">
      <c r="B26" t="s">
        <v>367</v>
      </c>
      <c r="C26" t="s">
        <v>368</v>
      </c>
      <c r="D26" t="s">
        <v>100</v>
      </c>
      <c r="E26" t="s">
        <v>123</v>
      </c>
      <c r="F26" t="s">
        <v>360</v>
      </c>
      <c r="G26" t="s">
        <v>361</v>
      </c>
      <c r="H26" t="s">
        <v>362</v>
      </c>
      <c r="I26" t="s">
        <v>149</v>
      </c>
      <c r="J26"/>
      <c r="K26" s="77">
        <v>3.76</v>
      </c>
      <c r="L26" t="s">
        <v>102</v>
      </c>
      <c r="M26" s="78">
        <v>0.01</v>
      </c>
      <c r="N26" s="78">
        <v>2.3900000000000001E-2</v>
      </c>
      <c r="O26" s="77">
        <v>2438004.16</v>
      </c>
      <c r="P26" s="77">
        <v>104.44</v>
      </c>
      <c r="Q26" s="77">
        <v>0</v>
      </c>
      <c r="R26" s="77">
        <v>2546.251544704</v>
      </c>
      <c r="S26" s="78">
        <v>2E-3</v>
      </c>
      <c r="T26" s="78">
        <f t="shared" si="0"/>
        <v>1.230276090954479E-3</v>
      </c>
      <c r="U26" s="78">
        <f>R26/'סכום נכסי הקרן'!$C$42</f>
        <v>1.596763756919253E-4</v>
      </c>
    </row>
    <row r="27" spans="2:21">
      <c r="B27" t="s">
        <v>369</v>
      </c>
      <c r="C27" t="s">
        <v>370</v>
      </c>
      <c r="D27" t="s">
        <v>100</v>
      </c>
      <c r="E27" t="s">
        <v>123</v>
      </c>
      <c r="F27" t="s">
        <v>360</v>
      </c>
      <c r="G27" t="s">
        <v>361</v>
      </c>
      <c r="H27" t="s">
        <v>362</v>
      </c>
      <c r="I27" t="s">
        <v>149</v>
      </c>
      <c r="J27"/>
      <c r="K27" s="77">
        <v>11.64</v>
      </c>
      <c r="L27" t="s">
        <v>102</v>
      </c>
      <c r="M27" s="78">
        <v>1.2500000000000001E-2</v>
      </c>
      <c r="N27" s="78">
        <v>2.9399999999999999E-2</v>
      </c>
      <c r="O27" s="77">
        <v>10604863.359999999</v>
      </c>
      <c r="P27" s="77">
        <v>91.1</v>
      </c>
      <c r="Q27" s="77">
        <v>0</v>
      </c>
      <c r="R27" s="77">
        <v>9661.0305209599992</v>
      </c>
      <c r="S27" s="78">
        <v>2.5000000000000001E-3</v>
      </c>
      <c r="T27" s="78">
        <f t="shared" si="0"/>
        <v>4.6679342772083772E-3</v>
      </c>
      <c r="U27" s="78">
        <f>R27/'סכום נכסי הקרן'!$C$42</f>
        <v>6.0584679555503076E-4</v>
      </c>
    </row>
    <row r="28" spans="2:21">
      <c r="B28" t="s">
        <v>371</v>
      </c>
      <c r="C28" t="s">
        <v>372</v>
      </c>
      <c r="D28" t="s">
        <v>100</v>
      </c>
      <c r="E28" t="s">
        <v>123</v>
      </c>
      <c r="F28" t="s">
        <v>360</v>
      </c>
      <c r="G28" t="s">
        <v>361</v>
      </c>
      <c r="H28" t="s">
        <v>362</v>
      </c>
      <c r="I28" t="s">
        <v>149</v>
      </c>
      <c r="J28"/>
      <c r="K28" s="77">
        <v>8.44</v>
      </c>
      <c r="L28" t="s">
        <v>102</v>
      </c>
      <c r="M28" s="78">
        <v>0.03</v>
      </c>
      <c r="N28" s="78">
        <v>2.9100000000000001E-2</v>
      </c>
      <c r="O28" s="77">
        <v>1287644.04</v>
      </c>
      <c r="P28" s="77">
        <v>102.99</v>
      </c>
      <c r="Q28" s="77">
        <v>0</v>
      </c>
      <c r="R28" s="77">
        <v>1326.1445967960001</v>
      </c>
      <c r="S28" s="78">
        <v>0</v>
      </c>
      <c r="T28" s="78">
        <f t="shared" si="0"/>
        <v>6.4075522859476563E-4</v>
      </c>
      <c r="U28" s="78">
        <f>R28/'סכום נכסי הקרן'!$C$42</f>
        <v>8.3163017927371017E-5</v>
      </c>
    </row>
    <row r="29" spans="2:21">
      <c r="B29" t="s">
        <v>373</v>
      </c>
      <c r="C29" t="s">
        <v>374</v>
      </c>
      <c r="D29" t="s">
        <v>100</v>
      </c>
      <c r="E29" t="s">
        <v>123</v>
      </c>
      <c r="F29" t="s">
        <v>360</v>
      </c>
      <c r="G29" t="s">
        <v>361</v>
      </c>
      <c r="H29" t="s">
        <v>362</v>
      </c>
      <c r="I29" t="s">
        <v>149</v>
      </c>
      <c r="J29"/>
      <c r="K29" s="77">
        <v>11.16</v>
      </c>
      <c r="L29" t="s">
        <v>102</v>
      </c>
      <c r="M29" s="78">
        <v>3.2000000000000001E-2</v>
      </c>
      <c r="N29" s="78">
        <v>2.9399999999999999E-2</v>
      </c>
      <c r="O29" s="77">
        <v>8490700.1500000004</v>
      </c>
      <c r="P29" s="77">
        <v>105.31</v>
      </c>
      <c r="Q29" s="77">
        <v>0</v>
      </c>
      <c r="R29" s="77">
        <v>8941.5563279649996</v>
      </c>
      <c r="S29" s="78">
        <v>6.1999999999999998E-3</v>
      </c>
      <c r="T29" s="78">
        <f t="shared" si="0"/>
        <v>4.3203048768289997E-3</v>
      </c>
      <c r="U29" s="78">
        <f>R29/'סכום נכסי הקרן'!$C$42</f>
        <v>5.6072830292995535E-4</v>
      </c>
    </row>
    <row r="30" spans="2:21">
      <c r="B30" t="s">
        <v>375</v>
      </c>
      <c r="C30" t="s">
        <v>376</v>
      </c>
      <c r="D30" t="s">
        <v>100</v>
      </c>
      <c r="E30" t="s">
        <v>123</v>
      </c>
      <c r="F30" t="s">
        <v>377</v>
      </c>
      <c r="G30" t="s">
        <v>127</v>
      </c>
      <c r="H30" t="s">
        <v>362</v>
      </c>
      <c r="I30" t="s">
        <v>149</v>
      </c>
      <c r="J30"/>
      <c r="K30" s="77">
        <v>6.24</v>
      </c>
      <c r="L30" t="s">
        <v>102</v>
      </c>
      <c r="M30" s="78">
        <v>2.6499999999999999E-2</v>
      </c>
      <c r="N30" s="78">
        <v>2.6599999999999999E-2</v>
      </c>
      <c r="O30" s="77">
        <v>2539563.35</v>
      </c>
      <c r="P30" s="77">
        <v>112.76</v>
      </c>
      <c r="Q30" s="77">
        <v>0</v>
      </c>
      <c r="R30" s="77">
        <v>2863.6116334600001</v>
      </c>
      <c r="S30" s="78">
        <v>1.6999999999999999E-3</v>
      </c>
      <c r="T30" s="78">
        <f t="shared" si="0"/>
        <v>1.3836154302007461E-3</v>
      </c>
      <c r="U30" s="78">
        <f>R30/'סכום נכסי הקרן'!$C$42</f>
        <v>1.7957814418264082E-4</v>
      </c>
    </row>
    <row r="31" spans="2:21">
      <c r="B31" t="s">
        <v>378</v>
      </c>
      <c r="C31" t="s">
        <v>379</v>
      </c>
      <c r="D31" t="s">
        <v>100</v>
      </c>
      <c r="E31" t="s">
        <v>123</v>
      </c>
      <c r="F31" t="s">
        <v>380</v>
      </c>
      <c r="G31" t="s">
        <v>350</v>
      </c>
      <c r="H31" t="s">
        <v>362</v>
      </c>
      <c r="I31" t="s">
        <v>149</v>
      </c>
      <c r="J31"/>
      <c r="K31" s="77">
        <v>3.35</v>
      </c>
      <c r="L31" t="s">
        <v>102</v>
      </c>
      <c r="M31" s="78">
        <v>1.34E-2</v>
      </c>
      <c r="N31" s="78">
        <v>3.0499999999999999E-2</v>
      </c>
      <c r="O31" s="77">
        <v>30228019.149999999</v>
      </c>
      <c r="P31" s="77">
        <v>107.07</v>
      </c>
      <c r="Q31" s="77">
        <v>0</v>
      </c>
      <c r="R31" s="77">
        <v>32365.140103905</v>
      </c>
      <c r="S31" s="78">
        <v>9.7999999999999997E-3</v>
      </c>
      <c r="T31" s="78">
        <f t="shared" si="0"/>
        <v>1.563791218233904E-2</v>
      </c>
      <c r="U31" s="78">
        <f>R31/'סכום נכסי הקרן'!$C$42</f>
        <v>2.0296299009820349E-3</v>
      </c>
    </row>
    <row r="32" spans="2:21">
      <c r="B32" t="s">
        <v>381</v>
      </c>
      <c r="C32" t="s">
        <v>382</v>
      </c>
      <c r="D32" t="s">
        <v>100</v>
      </c>
      <c r="E32" t="s">
        <v>123</v>
      </c>
      <c r="F32" t="s">
        <v>380</v>
      </c>
      <c r="G32" t="s">
        <v>350</v>
      </c>
      <c r="H32" t="s">
        <v>362</v>
      </c>
      <c r="I32" t="s">
        <v>149</v>
      </c>
      <c r="J32"/>
      <c r="K32" s="77">
        <v>3.33</v>
      </c>
      <c r="L32" t="s">
        <v>102</v>
      </c>
      <c r="M32" s="78">
        <v>1.77E-2</v>
      </c>
      <c r="N32" s="78">
        <v>0.03</v>
      </c>
      <c r="O32" s="77">
        <v>17793654.390000001</v>
      </c>
      <c r="P32" s="77">
        <v>107.4</v>
      </c>
      <c r="Q32" s="77">
        <v>0</v>
      </c>
      <c r="R32" s="77">
        <v>19110.384814860001</v>
      </c>
      <c r="S32" s="78">
        <v>6.4999999999999997E-3</v>
      </c>
      <c r="T32" s="78">
        <f t="shared" si="0"/>
        <v>9.2335926415294291E-3</v>
      </c>
      <c r="U32" s="78">
        <f>R32/'סכום נכסי הקרן'!$C$42</f>
        <v>1.1984192966565609E-3</v>
      </c>
    </row>
    <row r="33" spans="2:21">
      <c r="B33" t="s">
        <v>383</v>
      </c>
      <c r="C33" t="s">
        <v>384</v>
      </c>
      <c r="D33" t="s">
        <v>100</v>
      </c>
      <c r="E33" t="s">
        <v>123</v>
      </c>
      <c r="F33" t="s">
        <v>380</v>
      </c>
      <c r="G33" t="s">
        <v>350</v>
      </c>
      <c r="H33" t="s">
        <v>362</v>
      </c>
      <c r="I33" t="s">
        <v>149</v>
      </c>
      <c r="J33"/>
      <c r="K33" s="77">
        <v>6.33</v>
      </c>
      <c r="L33" t="s">
        <v>102</v>
      </c>
      <c r="M33" s="78">
        <v>2.4799999999999999E-2</v>
      </c>
      <c r="N33" s="78">
        <v>3.1600000000000003E-2</v>
      </c>
      <c r="O33" s="77">
        <v>33457485.949999999</v>
      </c>
      <c r="P33" s="77">
        <v>107.59</v>
      </c>
      <c r="Q33" s="77">
        <v>0</v>
      </c>
      <c r="R33" s="77">
        <v>35996.909133604997</v>
      </c>
      <c r="S33" s="78">
        <v>1.0200000000000001E-2</v>
      </c>
      <c r="T33" s="78">
        <f t="shared" si="0"/>
        <v>1.7392679347587148E-2</v>
      </c>
      <c r="U33" s="78">
        <f>R33/'סכום נכסי הקרן'!$C$42</f>
        <v>2.2573794794629345E-3</v>
      </c>
    </row>
    <row r="34" spans="2:21">
      <c r="B34" t="s">
        <v>385</v>
      </c>
      <c r="C34" t="s">
        <v>386</v>
      </c>
      <c r="D34" t="s">
        <v>100</v>
      </c>
      <c r="E34" t="s">
        <v>123</v>
      </c>
      <c r="F34" t="s">
        <v>380</v>
      </c>
      <c r="G34" t="s">
        <v>350</v>
      </c>
      <c r="H34" t="s">
        <v>387</v>
      </c>
      <c r="I34" t="s">
        <v>208</v>
      </c>
      <c r="J34"/>
      <c r="K34" s="77">
        <v>7.7</v>
      </c>
      <c r="L34" t="s">
        <v>102</v>
      </c>
      <c r="M34" s="78">
        <v>8.9999999999999993E-3</v>
      </c>
      <c r="N34" s="78">
        <v>3.2000000000000001E-2</v>
      </c>
      <c r="O34" s="77">
        <v>17883364.600000001</v>
      </c>
      <c r="P34" s="77">
        <v>92.19</v>
      </c>
      <c r="Q34" s="77">
        <v>0</v>
      </c>
      <c r="R34" s="77">
        <v>16486.673824739999</v>
      </c>
      <c r="S34" s="78">
        <v>9.4000000000000004E-3</v>
      </c>
      <c r="T34" s="78">
        <f t="shared" si="0"/>
        <v>7.9658903567991976E-3</v>
      </c>
      <c r="U34" s="78">
        <f>R34/'סכום נכסי הקרן'!$C$42</f>
        <v>1.0338854105066218E-3</v>
      </c>
    </row>
    <row r="35" spans="2:21">
      <c r="B35" t="s">
        <v>388</v>
      </c>
      <c r="C35" t="s">
        <v>389</v>
      </c>
      <c r="D35" t="s">
        <v>100</v>
      </c>
      <c r="E35" t="s">
        <v>123</v>
      </c>
      <c r="F35" t="s">
        <v>380</v>
      </c>
      <c r="G35" t="s">
        <v>350</v>
      </c>
      <c r="H35" t="s">
        <v>387</v>
      </c>
      <c r="I35" t="s">
        <v>208</v>
      </c>
      <c r="J35"/>
      <c r="K35" s="77">
        <v>11.19</v>
      </c>
      <c r="L35" t="s">
        <v>102</v>
      </c>
      <c r="M35" s="78">
        <v>1.6899999999999998E-2</v>
      </c>
      <c r="N35" s="78">
        <v>3.3500000000000002E-2</v>
      </c>
      <c r="O35" s="77">
        <v>22365709.48</v>
      </c>
      <c r="P35" s="77">
        <v>92.05</v>
      </c>
      <c r="Q35" s="77">
        <v>0</v>
      </c>
      <c r="R35" s="77">
        <v>20587.635576339999</v>
      </c>
      <c r="S35" s="78">
        <v>8.3999999999999995E-3</v>
      </c>
      <c r="T35" s="78">
        <f t="shared" si="0"/>
        <v>9.9473580571943655E-3</v>
      </c>
      <c r="U35" s="78">
        <f>R35/'סכום נכסי הקרן'!$C$42</f>
        <v>1.2910582380336918E-3</v>
      </c>
    </row>
    <row r="36" spans="2:21">
      <c r="B36" t="s">
        <v>390</v>
      </c>
      <c r="C36" t="s">
        <v>391</v>
      </c>
      <c r="D36" t="s">
        <v>100</v>
      </c>
      <c r="E36" t="s">
        <v>123</v>
      </c>
      <c r="F36" t="s">
        <v>380</v>
      </c>
      <c r="G36" t="s">
        <v>350</v>
      </c>
      <c r="H36" t="s">
        <v>387</v>
      </c>
      <c r="I36" t="s">
        <v>208</v>
      </c>
      <c r="J36"/>
      <c r="K36" s="77">
        <v>1</v>
      </c>
      <c r="L36" t="s">
        <v>102</v>
      </c>
      <c r="M36" s="78">
        <v>6.4999999999999997E-3</v>
      </c>
      <c r="N36" s="78">
        <v>2.5499999999999998E-2</v>
      </c>
      <c r="O36" s="77">
        <v>961040.92</v>
      </c>
      <c r="P36" s="77">
        <v>109.23</v>
      </c>
      <c r="Q36" s="77">
        <v>3.8520799999999999</v>
      </c>
      <c r="R36" s="77">
        <v>1053.5970769160001</v>
      </c>
      <c r="S36" s="78">
        <v>3.2000000000000002E-3</v>
      </c>
      <c r="T36" s="78">
        <f t="shared" si="0"/>
        <v>5.0906804393513537E-4</v>
      </c>
      <c r="U36" s="78">
        <f>R36/'סכום נכסי הקרן'!$C$42</f>
        <v>6.6071462197624586E-5</v>
      </c>
    </row>
    <row r="37" spans="2:21">
      <c r="B37" t="s">
        <v>392</v>
      </c>
      <c r="C37" t="s">
        <v>393</v>
      </c>
      <c r="D37" t="s">
        <v>100</v>
      </c>
      <c r="E37" t="s">
        <v>123</v>
      </c>
      <c r="F37" t="s">
        <v>394</v>
      </c>
      <c r="G37" t="s">
        <v>350</v>
      </c>
      <c r="H37" t="s">
        <v>395</v>
      </c>
      <c r="I37" t="s">
        <v>208</v>
      </c>
      <c r="J37"/>
      <c r="K37" s="77">
        <v>4.29</v>
      </c>
      <c r="L37" t="s">
        <v>102</v>
      </c>
      <c r="M37" s="78">
        <v>5.0000000000000001E-3</v>
      </c>
      <c r="N37" s="78">
        <v>3.2099999999999997E-2</v>
      </c>
      <c r="O37" s="77">
        <v>5860884.1799999997</v>
      </c>
      <c r="P37" s="77">
        <v>99.19</v>
      </c>
      <c r="Q37" s="77">
        <v>0</v>
      </c>
      <c r="R37" s="77">
        <v>5813.4110181420001</v>
      </c>
      <c r="S37" s="78">
        <v>3.3E-3</v>
      </c>
      <c r="T37" s="78">
        <f t="shared" si="0"/>
        <v>2.8088743224868084E-3</v>
      </c>
      <c r="U37" s="78">
        <f>R37/'סכום נכסי הקרן'!$C$42</f>
        <v>3.6456115410715635E-4</v>
      </c>
    </row>
    <row r="38" spans="2:21">
      <c r="B38" t="s">
        <v>396</v>
      </c>
      <c r="C38" t="s">
        <v>397</v>
      </c>
      <c r="D38" t="s">
        <v>100</v>
      </c>
      <c r="E38" t="s">
        <v>123</v>
      </c>
      <c r="F38" t="s">
        <v>394</v>
      </c>
      <c r="G38" t="s">
        <v>350</v>
      </c>
      <c r="H38" t="s">
        <v>395</v>
      </c>
      <c r="I38" t="s">
        <v>208</v>
      </c>
      <c r="J38"/>
      <c r="K38" s="77">
        <v>6.11</v>
      </c>
      <c r="L38" t="s">
        <v>102</v>
      </c>
      <c r="M38" s="78">
        <v>5.8999999999999999E-3</v>
      </c>
      <c r="N38" s="78">
        <v>3.39E-2</v>
      </c>
      <c r="O38" s="77">
        <v>17752211.289999999</v>
      </c>
      <c r="P38" s="77">
        <v>91.47</v>
      </c>
      <c r="Q38" s="77">
        <v>0</v>
      </c>
      <c r="R38" s="77">
        <v>16237.947666963</v>
      </c>
      <c r="S38" s="78">
        <v>1.61E-2</v>
      </c>
      <c r="T38" s="78">
        <f t="shared" si="0"/>
        <v>7.8457129745823969E-3</v>
      </c>
      <c r="U38" s="78">
        <f>R38/'סכום נכסי הקרן'!$C$42</f>
        <v>1.0182877012008722E-3</v>
      </c>
    </row>
    <row r="39" spans="2:21">
      <c r="B39" t="s">
        <v>398</v>
      </c>
      <c r="C39" t="s">
        <v>399</v>
      </c>
      <c r="D39" t="s">
        <v>100</v>
      </c>
      <c r="E39" t="s">
        <v>123</v>
      </c>
      <c r="F39" t="s">
        <v>394</v>
      </c>
      <c r="G39" t="s">
        <v>350</v>
      </c>
      <c r="H39" t="s">
        <v>395</v>
      </c>
      <c r="I39" t="s">
        <v>208</v>
      </c>
      <c r="J39"/>
      <c r="K39" s="77">
        <v>1.47</v>
      </c>
      <c r="L39" t="s">
        <v>102</v>
      </c>
      <c r="M39" s="78">
        <v>4.7500000000000001E-2</v>
      </c>
      <c r="N39" s="78">
        <v>3.3599999999999998E-2</v>
      </c>
      <c r="O39" s="77">
        <v>2671260.85</v>
      </c>
      <c r="P39" s="77">
        <v>137.97999999999999</v>
      </c>
      <c r="Q39" s="77">
        <v>85.684200000000004</v>
      </c>
      <c r="R39" s="77">
        <v>3771.4899208299998</v>
      </c>
      <c r="S39" s="78">
        <v>2.0999999999999999E-3</v>
      </c>
      <c r="T39" s="78">
        <f t="shared" si="0"/>
        <v>1.8222763130075364E-3</v>
      </c>
      <c r="U39" s="78">
        <f>R39/'סכום נכסי הקרן'!$C$42</f>
        <v>2.3651152721706765E-4</v>
      </c>
    </row>
    <row r="40" spans="2:21">
      <c r="B40" t="s">
        <v>400</v>
      </c>
      <c r="C40" t="s">
        <v>401</v>
      </c>
      <c r="D40" t="s">
        <v>100</v>
      </c>
      <c r="E40" t="s">
        <v>123</v>
      </c>
      <c r="F40" t="s">
        <v>402</v>
      </c>
      <c r="G40" t="s">
        <v>350</v>
      </c>
      <c r="H40" t="s">
        <v>403</v>
      </c>
      <c r="I40" t="s">
        <v>149</v>
      </c>
      <c r="J40"/>
      <c r="K40" s="77">
        <v>6.82</v>
      </c>
      <c r="L40" t="s">
        <v>102</v>
      </c>
      <c r="M40" s="78">
        <v>3.5000000000000001E-3</v>
      </c>
      <c r="N40" s="78">
        <v>3.3300000000000003E-2</v>
      </c>
      <c r="O40" s="77">
        <v>31956231.41</v>
      </c>
      <c r="P40" s="77">
        <v>88.99</v>
      </c>
      <c r="Q40" s="77">
        <v>1892.13384</v>
      </c>
      <c r="R40" s="77">
        <v>30329.984171758999</v>
      </c>
      <c r="S40" s="78">
        <v>1.04E-2</v>
      </c>
      <c r="T40" s="78">
        <f t="shared" si="0"/>
        <v>1.4654582907628883E-2</v>
      </c>
      <c r="U40" s="78">
        <f>R40/'סכום נכסי הקרן'!$C$42</f>
        <v>1.9020045201005192E-3</v>
      </c>
    </row>
    <row r="41" spans="2:21">
      <c r="B41" t="s">
        <v>404</v>
      </c>
      <c r="C41" t="s">
        <v>405</v>
      </c>
      <c r="D41" t="s">
        <v>100</v>
      </c>
      <c r="E41" t="s">
        <v>123</v>
      </c>
      <c r="F41" t="s">
        <v>402</v>
      </c>
      <c r="G41" t="s">
        <v>350</v>
      </c>
      <c r="H41" t="s">
        <v>395</v>
      </c>
      <c r="I41" t="s">
        <v>208</v>
      </c>
      <c r="J41"/>
      <c r="K41" s="77">
        <v>2.72</v>
      </c>
      <c r="L41" t="s">
        <v>102</v>
      </c>
      <c r="M41" s="78">
        <v>2.4E-2</v>
      </c>
      <c r="N41" s="78">
        <v>2.9399999999999999E-2</v>
      </c>
      <c r="O41" s="77">
        <v>399839.38</v>
      </c>
      <c r="P41" s="77">
        <v>110.4</v>
      </c>
      <c r="Q41" s="77">
        <v>36.403019999999998</v>
      </c>
      <c r="R41" s="77">
        <v>477.82569552000001</v>
      </c>
      <c r="S41" s="78">
        <v>5.9999999999999995E-4</v>
      </c>
      <c r="T41" s="78">
        <f t="shared" si="0"/>
        <v>2.3087174166458433E-4</v>
      </c>
      <c r="U41" s="78">
        <f>R41/'סכום נכסי הקרן'!$C$42</f>
        <v>2.9964626013403777E-5</v>
      </c>
    </row>
    <row r="42" spans="2:21">
      <c r="B42" t="s">
        <v>406</v>
      </c>
      <c r="C42" t="s">
        <v>407</v>
      </c>
      <c r="D42" t="s">
        <v>100</v>
      </c>
      <c r="E42" t="s">
        <v>123</v>
      </c>
      <c r="F42" t="s">
        <v>402</v>
      </c>
      <c r="G42" t="s">
        <v>350</v>
      </c>
      <c r="H42" t="s">
        <v>403</v>
      </c>
      <c r="I42" t="s">
        <v>149</v>
      </c>
      <c r="J42"/>
      <c r="K42" s="77">
        <v>3.88</v>
      </c>
      <c r="L42" t="s">
        <v>102</v>
      </c>
      <c r="M42" s="78">
        <v>2.5999999999999999E-2</v>
      </c>
      <c r="N42" s="78">
        <v>2.9600000000000001E-2</v>
      </c>
      <c r="O42" s="77">
        <v>6225737.1799999997</v>
      </c>
      <c r="P42" s="77">
        <v>111.25</v>
      </c>
      <c r="Q42" s="77">
        <v>0</v>
      </c>
      <c r="R42" s="77">
        <v>6926.1326127499997</v>
      </c>
      <c r="S42" s="78">
        <v>1.2699999999999999E-2</v>
      </c>
      <c r="T42" s="78">
        <f t="shared" si="0"/>
        <v>3.3465096462953615E-3</v>
      </c>
      <c r="U42" s="78">
        <f>R42/'סכום נכסי הקרן'!$C$42</f>
        <v>4.3434033666698462E-4</v>
      </c>
    </row>
    <row r="43" spans="2:21">
      <c r="B43" t="s">
        <v>408</v>
      </c>
      <c r="C43" t="s">
        <v>409</v>
      </c>
      <c r="D43" t="s">
        <v>100</v>
      </c>
      <c r="E43" t="s">
        <v>123</v>
      </c>
      <c r="F43" t="s">
        <v>402</v>
      </c>
      <c r="G43" t="s">
        <v>350</v>
      </c>
      <c r="H43" t="s">
        <v>403</v>
      </c>
      <c r="I43" t="s">
        <v>149</v>
      </c>
      <c r="J43"/>
      <c r="K43" s="77">
        <v>4.08</v>
      </c>
      <c r="L43" t="s">
        <v>102</v>
      </c>
      <c r="M43" s="78">
        <v>2.81E-2</v>
      </c>
      <c r="N43" s="78">
        <v>3.1300000000000001E-2</v>
      </c>
      <c r="O43" s="77">
        <v>1829469.65</v>
      </c>
      <c r="P43" s="77">
        <v>112.12</v>
      </c>
      <c r="Q43" s="77">
        <v>0</v>
      </c>
      <c r="R43" s="77">
        <v>2051.2013715799999</v>
      </c>
      <c r="S43" s="78">
        <v>1.4E-3</v>
      </c>
      <c r="T43" s="78">
        <f t="shared" si="0"/>
        <v>9.9108197319965432E-4</v>
      </c>
      <c r="U43" s="78">
        <f>R43/'סכום נכסי הקרן'!$C$42</f>
        <v>1.2863159632025886E-4</v>
      </c>
    </row>
    <row r="44" spans="2:21">
      <c r="B44" t="s">
        <v>410</v>
      </c>
      <c r="C44" t="s">
        <v>411</v>
      </c>
      <c r="D44" t="s">
        <v>100</v>
      </c>
      <c r="E44" t="s">
        <v>123</v>
      </c>
      <c r="F44" t="s">
        <v>402</v>
      </c>
      <c r="G44" t="s">
        <v>350</v>
      </c>
      <c r="H44" t="s">
        <v>403</v>
      </c>
      <c r="I44" t="s">
        <v>149</v>
      </c>
      <c r="J44"/>
      <c r="K44" s="77">
        <v>2.61</v>
      </c>
      <c r="L44" t="s">
        <v>102</v>
      </c>
      <c r="M44" s="78">
        <v>3.6999999999999998E-2</v>
      </c>
      <c r="N44" s="78">
        <v>3.09E-2</v>
      </c>
      <c r="O44" s="77">
        <v>474307.96</v>
      </c>
      <c r="P44" s="77">
        <v>114.36</v>
      </c>
      <c r="Q44" s="77">
        <v>0</v>
      </c>
      <c r="R44" s="77">
        <v>542.41858305599999</v>
      </c>
      <c r="S44" s="78">
        <v>1.2999999999999999E-3</v>
      </c>
      <c r="T44" s="78">
        <f t="shared" si="0"/>
        <v>2.6208118181064434E-4</v>
      </c>
      <c r="U44" s="78">
        <f>R44/'סכום נכסי הקרן'!$C$42</f>
        <v>3.4015269870125953E-5</v>
      </c>
    </row>
    <row r="45" spans="2:21">
      <c r="B45" t="s">
        <v>412</v>
      </c>
      <c r="C45" t="s">
        <v>413</v>
      </c>
      <c r="D45" t="s">
        <v>100</v>
      </c>
      <c r="E45" t="s">
        <v>123</v>
      </c>
      <c r="F45" t="s">
        <v>414</v>
      </c>
      <c r="G45" t="s">
        <v>350</v>
      </c>
      <c r="H45" t="s">
        <v>395</v>
      </c>
      <c r="I45" t="s">
        <v>208</v>
      </c>
      <c r="J45"/>
      <c r="K45" s="77">
        <v>4.4400000000000004</v>
      </c>
      <c r="L45" t="s">
        <v>102</v>
      </c>
      <c r="M45" s="78">
        <v>6.4999999999999997E-3</v>
      </c>
      <c r="N45" s="78">
        <v>2.7400000000000001E-2</v>
      </c>
      <c r="O45" s="77">
        <v>5763201.1299999999</v>
      </c>
      <c r="P45" s="77">
        <v>101.81</v>
      </c>
      <c r="Q45" s="77">
        <v>0</v>
      </c>
      <c r="R45" s="77">
        <v>5867.5150704529997</v>
      </c>
      <c r="S45" s="78">
        <v>1.14E-2</v>
      </c>
      <c r="T45" s="78">
        <f t="shared" si="0"/>
        <v>2.8350158567434763E-3</v>
      </c>
      <c r="U45" s="78">
        <f>R45/'סכום נכסי הקרן'!$C$42</f>
        <v>3.6795403922930208E-4</v>
      </c>
    </row>
    <row r="46" spans="2:21">
      <c r="B46" t="s">
        <v>415</v>
      </c>
      <c r="C46" t="s">
        <v>416</v>
      </c>
      <c r="D46" t="s">
        <v>100</v>
      </c>
      <c r="E46" t="s">
        <v>123</v>
      </c>
      <c r="F46" t="s">
        <v>414</v>
      </c>
      <c r="G46" t="s">
        <v>350</v>
      </c>
      <c r="H46" t="s">
        <v>395</v>
      </c>
      <c r="I46" t="s">
        <v>208</v>
      </c>
      <c r="J46"/>
      <c r="K46" s="77">
        <v>5.17</v>
      </c>
      <c r="L46" t="s">
        <v>102</v>
      </c>
      <c r="M46" s="78">
        <v>1.43E-2</v>
      </c>
      <c r="N46" s="78">
        <v>3.0499999999999999E-2</v>
      </c>
      <c r="O46" s="77">
        <v>92638.41</v>
      </c>
      <c r="P46" s="77">
        <v>102.75</v>
      </c>
      <c r="Q46" s="77">
        <v>0</v>
      </c>
      <c r="R46" s="77">
        <v>95.185966274999998</v>
      </c>
      <c r="S46" s="78">
        <v>2.0000000000000001E-4</v>
      </c>
      <c r="T46" s="78">
        <f t="shared" si="0"/>
        <v>4.5991142841366536E-5</v>
      </c>
      <c r="U46" s="78">
        <f>R46/'סכום נכסי הקרן'!$C$42</f>
        <v>5.9691471343977906E-6</v>
      </c>
    </row>
    <row r="47" spans="2:21">
      <c r="B47" t="s">
        <v>417</v>
      </c>
      <c r="C47" t="s">
        <v>418</v>
      </c>
      <c r="D47" t="s">
        <v>100</v>
      </c>
      <c r="E47" t="s">
        <v>123</v>
      </c>
      <c r="F47" t="s">
        <v>414</v>
      </c>
      <c r="G47" t="s">
        <v>350</v>
      </c>
      <c r="H47" t="s">
        <v>395</v>
      </c>
      <c r="I47" t="s">
        <v>208</v>
      </c>
      <c r="J47"/>
      <c r="K47" s="77">
        <v>6.74</v>
      </c>
      <c r="L47" t="s">
        <v>102</v>
      </c>
      <c r="M47" s="78">
        <v>3.61E-2</v>
      </c>
      <c r="N47" s="78">
        <v>3.3599999999999998E-2</v>
      </c>
      <c r="O47" s="77">
        <v>8797475.8599999994</v>
      </c>
      <c r="P47" s="77">
        <v>104.99</v>
      </c>
      <c r="Q47" s="77">
        <v>0</v>
      </c>
      <c r="R47" s="77">
        <v>9236.4699054140001</v>
      </c>
      <c r="S47" s="78">
        <v>1.9099999999999999E-2</v>
      </c>
      <c r="T47" s="78">
        <f t="shared" si="0"/>
        <v>4.4627987023066924E-3</v>
      </c>
      <c r="U47" s="78">
        <f>R47/'סכום נכסי הקרן'!$C$42</f>
        <v>5.7922244239835992E-4</v>
      </c>
    </row>
    <row r="48" spans="2:21">
      <c r="B48" t="s">
        <v>419</v>
      </c>
      <c r="C48" t="s">
        <v>420</v>
      </c>
      <c r="D48" t="s">
        <v>100</v>
      </c>
      <c r="E48" t="s">
        <v>123</v>
      </c>
      <c r="F48" t="s">
        <v>414</v>
      </c>
      <c r="G48" t="s">
        <v>350</v>
      </c>
      <c r="H48" t="s">
        <v>395</v>
      </c>
      <c r="I48" t="s">
        <v>208</v>
      </c>
      <c r="J48"/>
      <c r="K48" s="77">
        <v>0.03</v>
      </c>
      <c r="L48" t="s">
        <v>102</v>
      </c>
      <c r="M48" s="78">
        <v>4.9000000000000002E-2</v>
      </c>
      <c r="N48" s="78">
        <v>5.04E-2</v>
      </c>
      <c r="O48" s="77">
        <v>0.14000000000000001</v>
      </c>
      <c r="P48" s="77">
        <v>117.36</v>
      </c>
      <c r="Q48" s="77">
        <v>0</v>
      </c>
      <c r="R48" s="77">
        <v>1.6430399999999999E-4</v>
      </c>
      <c r="S48" s="78">
        <v>0</v>
      </c>
      <c r="T48" s="78">
        <f t="shared" si="0"/>
        <v>7.9387004504177232E-11</v>
      </c>
      <c r="U48" s="78">
        <f>R48/'סכום נכסי הקרן'!$C$42</f>
        <v>1.0303564581533104E-11</v>
      </c>
    </row>
    <row r="49" spans="2:21">
      <c r="B49" t="s">
        <v>421</v>
      </c>
      <c r="C49" t="s">
        <v>422</v>
      </c>
      <c r="D49" t="s">
        <v>100</v>
      </c>
      <c r="E49" t="s">
        <v>123</v>
      </c>
      <c r="F49" t="s">
        <v>414</v>
      </c>
      <c r="G49" t="s">
        <v>350</v>
      </c>
      <c r="H49" t="s">
        <v>395</v>
      </c>
      <c r="I49" t="s">
        <v>208</v>
      </c>
      <c r="J49"/>
      <c r="K49" s="77">
        <v>1.72</v>
      </c>
      <c r="L49" t="s">
        <v>102</v>
      </c>
      <c r="M49" s="78">
        <v>1.7600000000000001E-2</v>
      </c>
      <c r="N49" s="78">
        <v>3.0499999999999999E-2</v>
      </c>
      <c r="O49" s="77">
        <v>4926174.33</v>
      </c>
      <c r="P49" s="77">
        <v>111.29</v>
      </c>
      <c r="Q49" s="77">
        <v>0</v>
      </c>
      <c r="R49" s="77">
        <v>5482.3394118570004</v>
      </c>
      <c r="S49" s="78">
        <v>3.7000000000000002E-3</v>
      </c>
      <c r="T49" s="78">
        <f t="shared" si="0"/>
        <v>2.6489099692187656E-3</v>
      </c>
      <c r="U49" s="78">
        <f>R49/'סכום נכסי הקרן'!$C$42</f>
        <v>3.4379953128318741E-4</v>
      </c>
    </row>
    <row r="50" spans="2:21">
      <c r="B50" t="s">
        <v>423</v>
      </c>
      <c r="C50" t="s">
        <v>424</v>
      </c>
      <c r="D50" t="s">
        <v>100</v>
      </c>
      <c r="E50" t="s">
        <v>123</v>
      </c>
      <c r="F50" t="s">
        <v>414</v>
      </c>
      <c r="G50" t="s">
        <v>350</v>
      </c>
      <c r="H50" t="s">
        <v>395</v>
      </c>
      <c r="I50" t="s">
        <v>208</v>
      </c>
      <c r="J50"/>
      <c r="K50" s="77">
        <v>2.42</v>
      </c>
      <c r="L50" t="s">
        <v>102</v>
      </c>
      <c r="M50" s="78">
        <v>2.1499999999999998E-2</v>
      </c>
      <c r="N50" s="78">
        <v>2.9600000000000001E-2</v>
      </c>
      <c r="O50" s="77">
        <v>7746665.5700000003</v>
      </c>
      <c r="P50" s="77">
        <v>112.3</v>
      </c>
      <c r="Q50" s="77">
        <v>0</v>
      </c>
      <c r="R50" s="77">
        <v>8699.5054351100007</v>
      </c>
      <c r="S50" s="78">
        <v>6.3E-3</v>
      </c>
      <c r="T50" s="78">
        <f t="shared" si="0"/>
        <v>4.2033527921486518E-3</v>
      </c>
      <c r="U50" s="78">
        <f>R50/'סכום נכסי הקרן'!$C$42</f>
        <v>5.4554920195524245E-4</v>
      </c>
    </row>
    <row r="51" spans="2:21">
      <c r="B51" t="s">
        <v>425</v>
      </c>
      <c r="C51" t="s">
        <v>426</v>
      </c>
      <c r="D51" t="s">
        <v>100</v>
      </c>
      <c r="E51" t="s">
        <v>123</v>
      </c>
      <c r="F51" t="s">
        <v>414</v>
      </c>
      <c r="G51" t="s">
        <v>350</v>
      </c>
      <c r="H51" t="s">
        <v>395</v>
      </c>
      <c r="I51" t="s">
        <v>208</v>
      </c>
      <c r="J51"/>
      <c r="K51" s="77">
        <v>4.22</v>
      </c>
      <c r="L51" t="s">
        <v>102</v>
      </c>
      <c r="M51" s="78">
        <v>2.2499999999999999E-2</v>
      </c>
      <c r="N51" s="78">
        <v>3.1E-2</v>
      </c>
      <c r="O51" s="77">
        <v>16239297.390000001</v>
      </c>
      <c r="P51" s="77">
        <v>109.55</v>
      </c>
      <c r="Q51" s="77">
        <v>0</v>
      </c>
      <c r="R51" s="77">
        <v>17790.150290745001</v>
      </c>
      <c r="S51" s="78">
        <v>1.6299999999999999E-2</v>
      </c>
      <c r="T51" s="78">
        <f t="shared" si="0"/>
        <v>8.5956929914144733E-3</v>
      </c>
      <c r="U51" s="78">
        <f>R51/'סכום נכסי הקרן'!$C$42</f>
        <v>1.1156269015719098E-3</v>
      </c>
    </row>
    <row r="52" spans="2:21">
      <c r="B52" t="s">
        <v>427</v>
      </c>
      <c r="C52" t="s">
        <v>428</v>
      </c>
      <c r="D52" t="s">
        <v>100</v>
      </c>
      <c r="E52" t="s">
        <v>123</v>
      </c>
      <c r="F52" t="s">
        <v>414</v>
      </c>
      <c r="G52" t="s">
        <v>350</v>
      </c>
      <c r="H52" t="s">
        <v>395</v>
      </c>
      <c r="I52" t="s">
        <v>208</v>
      </c>
      <c r="J52"/>
      <c r="K52" s="77">
        <v>6</v>
      </c>
      <c r="L52" t="s">
        <v>102</v>
      </c>
      <c r="M52" s="78">
        <v>2.5000000000000001E-3</v>
      </c>
      <c r="N52" s="78">
        <v>3.0700000000000002E-2</v>
      </c>
      <c r="O52" s="77">
        <v>13528694.35</v>
      </c>
      <c r="P52" s="77">
        <v>92.21</v>
      </c>
      <c r="Q52" s="77">
        <v>0</v>
      </c>
      <c r="R52" s="77">
        <v>12474.809060135</v>
      </c>
      <c r="S52" s="78">
        <v>1.04E-2</v>
      </c>
      <c r="T52" s="78">
        <f t="shared" si="0"/>
        <v>6.02747177820192E-3</v>
      </c>
      <c r="U52" s="78">
        <f>R52/'סכום נכסי הקרן'!$C$42</f>
        <v>7.8229988797226644E-4</v>
      </c>
    </row>
    <row r="53" spans="2:21">
      <c r="B53" t="s">
        <v>429</v>
      </c>
      <c r="C53" t="s">
        <v>430</v>
      </c>
      <c r="D53" t="s">
        <v>100</v>
      </c>
      <c r="E53" t="s">
        <v>123</v>
      </c>
      <c r="F53" t="s">
        <v>414</v>
      </c>
      <c r="G53" t="s">
        <v>350</v>
      </c>
      <c r="H53" t="s">
        <v>395</v>
      </c>
      <c r="I53" t="s">
        <v>208</v>
      </c>
      <c r="J53"/>
      <c r="K53" s="77">
        <v>3.27</v>
      </c>
      <c r="L53" t="s">
        <v>102</v>
      </c>
      <c r="M53" s="78">
        <v>2.35E-2</v>
      </c>
      <c r="N53" s="78">
        <v>2.86E-2</v>
      </c>
      <c r="O53" s="77">
        <v>11374168.960000001</v>
      </c>
      <c r="P53" s="77">
        <v>110.9</v>
      </c>
      <c r="Q53" s="77">
        <v>301.27541000000002</v>
      </c>
      <c r="R53" s="77">
        <v>12915.22878664</v>
      </c>
      <c r="S53" s="78">
        <v>1.55E-2</v>
      </c>
      <c r="T53" s="78">
        <f t="shared" si="0"/>
        <v>6.2402700229907326E-3</v>
      </c>
      <c r="U53" s="78">
        <f>R53/'סכום נכסי הקרן'!$C$42</f>
        <v>8.0991877184012986E-4</v>
      </c>
    </row>
    <row r="54" spans="2:21">
      <c r="B54" t="s">
        <v>431</v>
      </c>
      <c r="C54" t="s">
        <v>432</v>
      </c>
      <c r="D54" t="s">
        <v>100</v>
      </c>
      <c r="E54" t="s">
        <v>123</v>
      </c>
      <c r="F54" t="s">
        <v>433</v>
      </c>
      <c r="G54" t="s">
        <v>350</v>
      </c>
      <c r="H54" t="s">
        <v>395</v>
      </c>
      <c r="I54" t="s">
        <v>208</v>
      </c>
      <c r="J54"/>
      <c r="K54" s="77">
        <v>2.98</v>
      </c>
      <c r="L54" t="s">
        <v>102</v>
      </c>
      <c r="M54" s="78">
        <v>1.4200000000000001E-2</v>
      </c>
      <c r="N54" s="78">
        <v>0.03</v>
      </c>
      <c r="O54" s="77">
        <v>4970387.6100000003</v>
      </c>
      <c r="P54" s="77">
        <v>107.02</v>
      </c>
      <c r="Q54" s="77">
        <v>0</v>
      </c>
      <c r="R54" s="77">
        <v>5319.3088202219997</v>
      </c>
      <c r="S54" s="78">
        <v>5.1999999999999998E-3</v>
      </c>
      <c r="T54" s="78">
        <f t="shared" si="0"/>
        <v>2.5701382393007693E-3</v>
      </c>
      <c r="U54" s="78">
        <f>R54/'סכום נכסי הקרן'!$C$42</f>
        <v>3.3357582261098965E-4</v>
      </c>
    </row>
    <row r="55" spans="2:21">
      <c r="B55" t="s">
        <v>434</v>
      </c>
      <c r="C55" t="s">
        <v>435</v>
      </c>
      <c r="D55" t="s">
        <v>100</v>
      </c>
      <c r="E55" t="s">
        <v>123</v>
      </c>
      <c r="F55" t="s">
        <v>436</v>
      </c>
      <c r="G55" t="s">
        <v>350</v>
      </c>
      <c r="H55" t="s">
        <v>395</v>
      </c>
      <c r="I55" t="s">
        <v>208</v>
      </c>
      <c r="J55"/>
      <c r="K55" s="77">
        <v>0.97</v>
      </c>
      <c r="L55" t="s">
        <v>102</v>
      </c>
      <c r="M55" s="78">
        <v>0.04</v>
      </c>
      <c r="N55" s="78">
        <v>3.0099999999999998E-2</v>
      </c>
      <c r="O55" s="77">
        <v>69246.11</v>
      </c>
      <c r="P55" s="77">
        <v>112.25</v>
      </c>
      <c r="Q55" s="77">
        <v>0</v>
      </c>
      <c r="R55" s="77">
        <v>77.728758475000006</v>
      </c>
      <c r="S55" s="78">
        <v>4.0000000000000002E-4</v>
      </c>
      <c r="T55" s="78">
        <f t="shared" si="0"/>
        <v>3.7556318161206851E-5</v>
      </c>
      <c r="U55" s="78">
        <f>R55/'סכום נכסי הקרן'!$C$42</f>
        <v>4.8743991795059844E-6</v>
      </c>
    </row>
    <row r="56" spans="2:21">
      <c r="B56" t="s">
        <v>437</v>
      </c>
      <c r="C56" t="s">
        <v>438</v>
      </c>
      <c r="D56" t="s">
        <v>100</v>
      </c>
      <c r="E56" t="s">
        <v>123</v>
      </c>
      <c r="F56" t="s">
        <v>436</v>
      </c>
      <c r="G56" t="s">
        <v>350</v>
      </c>
      <c r="H56" t="s">
        <v>395</v>
      </c>
      <c r="I56" t="s">
        <v>208</v>
      </c>
      <c r="J56"/>
      <c r="K56" s="77">
        <v>4.28</v>
      </c>
      <c r="L56" t="s">
        <v>102</v>
      </c>
      <c r="M56" s="78">
        <v>3.5000000000000003E-2</v>
      </c>
      <c r="N56" s="78">
        <v>3.1199999999999999E-2</v>
      </c>
      <c r="O56" s="77">
        <v>3772392.56</v>
      </c>
      <c r="P56" s="77">
        <v>115.14</v>
      </c>
      <c r="Q56" s="77">
        <v>0</v>
      </c>
      <c r="R56" s="77">
        <v>4343.5327935839996</v>
      </c>
      <c r="S56" s="78">
        <v>4.1999999999999997E-3</v>
      </c>
      <c r="T56" s="78">
        <f t="shared" si="0"/>
        <v>2.0986711062925705E-3</v>
      </c>
      <c r="U56" s="78">
        <f>R56/'סכום נכסי הקרן'!$C$42</f>
        <v>2.7238454724595653E-4</v>
      </c>
    </row>
    <row r="57" spans="2:21">
      <c r="B57" t="s">
        <v>439</v>
      </c>
      <c r="C57" t="s">
        <v>440</v>
      </c>
      <c r="D57" t="s">
        <v>100</v>
      </c>
      <c r="E57" t="s">
        <v>123</v>
      </c>
      <c r="F57" t="s">
        <v>436</v>
      </c>
      <c r="G57" t="s">
        <v>350</v>
      </c>
      <c r="H57" t="s">
        <v>395</v>
      </c>
      <c r="I57" t="s">
        <v>208</v>
      </c>
      <c r="J57"/>
      <c r="K57" s="77">
        <v>6.83</v>
      </c>
      <c r="L57" t="s">
        <v>102</v>
      </c>
      <c r="M57" s="78">
        <v>2.5000000000000001E-2</v>
      </c>
      <c r="N57" s="78">
        <v>3.1800000000000002E-2</v>
      </c>
      <c r="O57" s="77">
        <v>6592328.6699999999</v>
      </c>
      <c r="P57" s="77">
        <v>106.56</v>
      </c>
      <c r="Q57" s="77">
        <v>0</v>
      </c>
      <c r="R57" s="77">
        <v>7024.7854307520001</v>
      </c>
      <c r="S57" s="78">
        <v>1.06E-2</v>
      </c>
      <c r="T57" s="78">
        <f t="shared" si="0"/>
        <v>3.394175872967108E-3</v>
      </c>
      <c r="U57" s="78">
        <f>R57/'סכום נכסי הקרן'!$C$42</f>
        <v>4.405268913548428E-4</v>
      </c>
    </row>
    <row r="58" spans="2:21">
      <c r="B58" t="s">
        <v>441</v>
      </c>
      <c r="C58" t="s">
        <v>442</v>
      </c>
      <c r="D58" t="s">
        <v>100</v>
      </c>
      <c r="E58" t="s">
        <v>123</v>
      </c>
      <c r="F58" t="s">
        <v>436</v>
      </c>
      <c r="G58" t="s">
        <v>350</v>
      </c>
      <c r="H58" t="s">
        <v>395</v>
      </c>
      <c r="I58" t="s">
        <v>208</v>
      </c>
      <c r="J58"/>
      <c r="K58" s="77">
        <v>2.93</v>
      </c>
      <c r="L58" t="s">
        <v>102</v>
      </c>
      <c r="M58" s="78">
        <v>0.04</v>
      </c>
      <c r="N58" s="78">
        <v>2.93E-2</v>
      </c>
      <c r="O58" s="77">
        <v>12105222.99</v>
      </c>
      <c r="P58" s="77">
        <v>115.78</v>
      </c>
      <c r="Q58" s="77">
        <v>0</v>
      </c>
      <c r="R58" s="77">
        <v>14015.427177822001</v>
      </c>
      <c r="S58" s="78">
        <v>1.2999999999999999E-2</v>
      </c>
      <c r="T58" s="78">
        <f t="shared" si="0"/>
        <v>6.7718544922443962E-3</v>
      </c>
      <c r="U58" s="78">
        <f>R58/'סכום נכסי הקרן'!$C$42</f>
        <v>8.789126196834116E-4</v>
      </c>
    </row>
    <row r="59" spans="2:21">
      <c r="B59" t="s">
        <v>443</v>
      </c>
      <c r="C59" t="s">
        <v>444</v>
      </c>
      <c r="D59" t="s">
        <v>100</v>
      </c>
      <c r="E59" t="s">
        <v>123</v>
      </c>
      <c r="F59" t="s">
        <v>445</v>
      </c>
      <c r="G59" t="s">
        <v>350</v>
      </c>
      <c r="H59" t="s">
        <v>395</v>
      </c>
      <c r="I59" t="s">
        <v>208</v>
      </c>
      <c r="J59"/>
      <c r="K59" s="77">
        <v>2.62</v>
      </c>
      <c r="L59" t="s">
        <v>102</v>
      </c>
      <c r="M59" s="78">
        <v>2.3400000000000001E-2</v>
      </c>
      <c r="N59" s="78">
        <v>3.1600000000000003E-2</v>
      </c>
      <c r="O59" s="77">
        <v>8209371.9199999999</v>
      </c>
      <c r="P59" s="77">
        <v>110.3</v>
      </c>
      <c r="Q59" s="77">
        <v>0</v>
      </c>
      <c r="R59" s="77">
        <v>9054.9372277599996</v>
      </c>
      <c r="S59" s="78">
        <v>3.2000000000000002E-3</v>
      </c>
      <c r="T59" s="78">
        <f t="shared" si="0"/>
        <v>4.3750872923679603E-3</v>
      </c>
      <c r="U59" s="78">
        <f>R59/'סכום נכסי הקרן'!$C$42</f>
        <v>5.6783846107187586E-4</v>
      </c>
    </row>
    <row r="60" spans="2:21">
      <c r="B60" t="s">
        <v>446</v>
      </c>
      <c r="C60" t="s">
        <v>447</v>
      </c>
      <c r="D60" t="s">
        <v>100</v>
      </c>
      <c r="E60" t="s">
        <v>123</v>
      </c>
      <c r="F60" t="s">
        <v>448</v>
      </c>
      <c r="G60" t="s">
        <v>350</v>
      </c>
      <c r="H60" t="s">
        <v>403</v>
      </c>
      <c r="I60" t="s">
        <v>149</v>
      </c>
      <c r="J60"/>
      <c r="K60" s="77">
        <v>2.5299999999999998</v>
      </c>
      <c r="L60" t="s">
        <v>102</v>
      </c>
      <c r="M60" s="78">
        <v>3.2000000000000001E-2</v>
      </c>
      <c r="N60" s="78">
        <v>3.0200000000000001E-2</v>
      </c>
      <c r="O60" s="77">
        <v>10788343.310000001</v>
      </c>
      <c r="P60" s="77">
        <v>112.5</v>
      </c>
      <c r="Q60" s="77">
        <v>0</v>
      </c>
      <c r="R60" s="77">
        <v>12136.88622375</v>
      </c>
      <c r="S60" s="78">
        <v>7.7000000000000002E-3</v>
      </c>
      <c r="T60" s="78">
        <f t="shared" si="0"/>
        <v>5.8641971060444543E-3</v>
      </c>
      <c r="U60" s="78">
        <f>R60/'סכום נכסי הקרן'!$C$42</f>
        <v>7.6110862197589573E-4</v>
      </c>
    </row>
    <row r="61" spans="2:21">
      <c r="B61" t="s">
        <v>449</v>
      </c>
      <c r="C61" t="s">
        <v>450</v>
      </c>
      <c r="D61" t="s">
        <v>100</v>
      </c>
      <c r="E61" t="s">
        <v>123</v>
      </c>
      <c r="F61" t="s">
        <v>448</v>
      </c>
      <c r="G61" t="s">
        <v>350</v>
      </c>
      <c r="H61" t="s">
        <v>403</v>
      </c>
      <c r="I61" t="s">
        <v>149</v>
      </c>
      <c r="J61"/>
      <c r="K61" s="77">
        <v>4.3</v>
      </c>
      <c r="L61" t="s">
        <v>102</v>
      </c>
      <c r="M61" s="78">
        <v>1.14E-2</v>
      </c>
      <c r="N61" s="78">
        <v>3.15E-2</v>
      </c>
      <c r="O61" s="77">
        <v>11753660.15</v>
      </c>
      <c r="P61" s="77">
        <v>100.96</v>
      </c>
      <c r="Q61" s="77">
        <v>146.94103000000001</v>
      </c>
      <c r="R61" s="77">
        <v>12013.43631744</v>
      </c>
      <c r="S61" s="78">
        <v>5.0000000000000001E-3</v>
      </c>
      <c r="T61" s="78">
        <f t="shared" si="0"/>
        <v>5.8045496338692652E-3</v>
      </c>
      <c r="U61" s="78">
        <f>R61/'סכום נכסי הקרן'!$C$42</f>
        <v>7.533670327130094E-4</v>
      </c>
    </row>
    <row r="62" spans="2:21">
      <c r="B62" t="s">
        <v>451</v>
      </c>
      <c r="C62" t="s">
        <v>452</v>
      </c>
      <c r="D62" t="s">
        <v>100</v>
      </c>
      <c r="E62" t="s">
        <v>123</v>
      </c>
      <c r="F62" t="s">
        <v>448</v>
      </c>
      <c r="G62" t="s">
        <v>350</v>
      </c>
      <c r="H62" t="s">
        <v>403</v>
      </c>
      <c r="I62" t="s">
        <v>149</v>
      </c>
      <c r="J62"/>
      <c r="K62" s="77">
        <v>6.5</v>
      </c>
      <c r="L62" t="s">
        <v>102</v>
      </c>
      <c r="M62" s="78">
        <v>9.1999999999999998E-3</v>
      </c>
      <c r="N62" s="78">
        <v>3.32E-2</v>
      </c>
      <c r="O62" s="77">
        <v>16749976.1</v>
      </c>
      <c r="P62" s="77">
        <v>96.51</v>
      </c>
      <c r="Q62" s="77">
        <v>0</v>
      </c>
      <c r="R62" s="77">
        <v>16165.401934109999</v>
      </c>
      <c r="S62" s="78">
        <v>8.3999999999999995E-3</v>
      </c>
      <c r="T62" s="78">
        <f t="shared" si="0"/>
        <v>7.8106609465078518E-3</v>
      </c>
      <c r="U62" s="78">
        <f>R62/'סכום נכסי הקרן'!$C$42</f>
        <v>1.0137383314742341E-3</v>
      </c>
    </row>
    <row r="63" spans="2:21">
      <c r="B63" t="s">
        <v>453</v>
      </c>
      <c r="C63" t="s">
        <v>454</v>
      </c>
      <c r="D63" t="s">
        <v>100</v>
      </c>
      <c r="E63" t="s">
        <v>123</v>
      </c>
      <c r="F63" t="s">
        <v>445</v>
      </c>
      <c r="G63" t="s">
        <v>350</v>
      </c>
      <c r="H63" t="s">
        <v>395</v>
      </c>
      <c r="I63" t="s">
        <v>208</v>
      </c>
      <c r="J63"/>
      <c r="K63" s="77">
        <v>5.9</v>
      </c>
      <c r="L63" t="s">
        <v>102</v>
      </c>
      <c r="M63" s="78">
        <v>6.4999999999999997E-3</v>
      </c>
      <c r="N63" s="78">
        <v>3.15E-2</v>
      </c>
      <c r="O63" s="77">
        <v>23744317.699999999</v>
      </c>
      <c r="P63" s="77">
        <v>95.32</v>
      </c>
      <c r="Q63" s="77">
        <v>0</v>
      </c>
      <c r="R63" s="77">
        <v>22633.083631639998</v>
      </c>
      <c r="S63" s="78">
        <v>1.04E-2</v>
      </c>
      <c r="T63" s="78">
        <f t="shared" si="0"/>
        <v>1.0935660192134244E-2</v>
      </c>
      <c r="U63" s="78">
        <f>R63/'סכום נכסי הקרן'!$C$42</f>
        <v>1.4193290417630889E-3</v>
      </c>
    </row>
    <row r="64" spans="2:21">
      <c r="B64" t="s">
        <v>455</v>
      </c>
      <c r="C64" t="s">
        <v>456</v>
      </c>
      <c r="D64" t="s">
        <v>100</v>
      </c>
      <c r="E64" t="s">
        <v>123</v>
      </c>
      <c r="F64" t="s">
        <v>445</v>
      </c>
      <c r="G64" t="s">
        <v>350</v>
      </c>
      <c r="H64" t="s">
        <v>395</v>
      </c>
      <c r="I64" t="s">
        <v>208</v>
      </c>
      <c r="J64"/>
      <c r="K64" s="77">
        <v>8.82</v>
      </c>
      <c r="L64" t="s">
        <v>102</v>
      </c>
      <c r="M64" s="78">
        <v>2.64E-2</v>
      </c>
      <c r="N64" s="78">
        <v>2.9499999999999998E-2</v>
      </c>
      <c r="O64" s="77">
        <v>1039811.77</v>
      </c>
      <c r="P64" s="77">
        <v>99.52</v>
      </c>
      <c r="Q64" s="77">
        <v>0</v>
      </c>
      <c r="R64" s="77">
        <v>1034.8206735040001</v>
      </c>
      <c r="S64" s="78">
        <v>3.5000000000000001E-3</v>
      </c>
      <c r="T64" s="78">
        <f t="shared" si="0"/>
        <v>4.9999582157755006E-4</v>
      </c>
      <c r="U64" s="78">
        <f>R64/'סכום נכסי הקרן'!$C$42</f>
        <v>6.4893986998210934E-5</v>
      </c>
    </row>
    <row r="65" spans="2:21">
      <c r="B65" t="s">
        <v>457</v>
      </c>
      <c r="C65" t="s">
        <v>458</v>
      </c>
      <c r="D65" t="s">
        <v>100</v>
      </c>
      <c r="E65" t="s">
        <v>123</v>
      </c>
      <c r="F65" t="s">
        <v>459</v>
      </c>
      <c r="G65" t="s">
        <v>350</v>
      </c>
      <c r="H65" t="s">
        <v>403</v>
      </c>
      <c r="I65" t="s">
        <v>149</v>
      </c>
      <c r="J65"/>
      <c r="K65" s="77">
        <v>2.2599999999999998</v>
      </c>
      <c r="L65" t="s">
        <v>102</v>
      </c>
      <c r="M65" s="78">
        <v>1.34E-2</v>
      </c>
      <c r="N65" s="78">
        <v>2.9600000000000001E-2</v>
      </c>
      <c r="O65" s="77">
        <v>2550037.69</v>
      </c>
      <c r="P65" s="77">
        <v>109.14</v>
      </c>
      <c r="Q65" s="77">
        <v>0</v>
      </c>
      <c r="R65" s="77">
        <v>2783.1111348660002</v>
      </c>
      <c r="S65" s="78">
        <v>4.7999999999999996E-3</v>
      </c>
      <c r="T65" s="78">
        <f t="shared" si="0"/>
        <v>1.3447198863036384E-3</v>
      </c>
      <c r="U65" s="78">
        <f>R65/'סכום נכסי הקרן'!$C$42</f>
        <v>1.7452992815558796E-4</v>
      </c>
    </row>
    <row r="66" spans="2:21">
      <c r="B66" t="s">
        <v>460</v>
      </c>
      <c r="C66" t="s">
        <v>461</v>
      </c>
      <c r="D66" t="s">
        <v>100</v>
      </c>
      <c r="E66" t="s">
        <v>123</v>
      </c>
      <c r="F66" t="s">
        <v>459</v>
      </c>
      <c r="G66" t="s">
        <v>350</v>
      </c>
      <c r="H66" t="s">
        <v>395</v>
      </c>
      <c r="I66" t="s">
        <v>208</v>
      </c>
      <c r="J66"/>
      <c r="K66" s="77">
        <v>3.59</v>
      </c>
      <c r="L66" t="s">
        <v>102</v>
      </c>
      <c r="M66" s="78">
        <v>1.8200000000000001E-2</v>
      </c>
      <c r="N66" s="78">
        <v>2.9600000000000001E-2</v>
      </c>
      <c r="O66" s="77">
        <v>6857866.3899999997</v>
      </c>
      <c r="P66" s="77">
        <v>107.72</v>
      </c>
      <c r="Q66" s="77">
        <v>0</v>
      </c>
      <c r="R66" s="77">
        <v>7387.2936753080003</v>
      </c>
      <c r="S66" s="78">
        <v>1.8100000000000002E-2</v>
      </c>
      <c r="T66" s="78">
        <f t="shared" si="0"/>
        <v>3.5693295128259583E-3</v>
      </c>
      <c r="U66" s="78">
        <f>R66/'סכום נכסי הקרן'!$C$42</f>
        <v>4.6325991738659458E-4</v>
      </c>
    </row>
    <row r="67" spans="2:21">
      <c r="B67" t="s">
        <v>462</v>
      </c>
      <c r="C67" t="s">
        <v>463</v>
      </c>
      <c r="D67" t="s">
        <v>100</v>
      </c>
      <c r="E67" t="s">
        <v>123</v>
      </c>
      <c r="F67" t="s">
        <v>459</v>
      </c>
      <c r="G67" t="s">
        <v>350</v>
      </c>
      <c r="H67" t="s">
        <v>395</v>
      </c>
      <c r="I67" t="s">
        <v>208</v>
      </c>
      <c r="J67"/>
      <c r="K67" s="77">
        <v>2.0299999999999998</v>
      </c>
      <c r="L67" t="s">
        <v>102</v>
      </c>
      <c r="M67" s="78">
        <v>2E-3</v>
      </c>
      <c r="N67" s="78">
        <v>2.9399999999999999E-2</v>
      </c>
      <c r="O67" s="77">
        <v>5475372.3200000003</v>
      </c>
      <c r="P67" s="77">
        <v>104.5</v>
      </c>
      <c r="Q67" s="77">
        <v>0</v>
      </c>
      <c r="R67" s="77">
        <v>5721.7640744</v>
      </c>
      <c r="S67" s="78">
        <v>1.66E-2</v>
      </c>
      <c r="T67" s="78">
        <f t="shared" si="0"/>
        <v>2.7645931343499388E-3</v>
      </c>
      <c r="U67" s="78">
        <f>R67/'סכום נכסי הקרן'!$C$42</f>
        <v>3.5881394038414396E-4</v>
      </c>
    </row>
    <row r="68" spans="2:21">
      <c r="B68" t="s">
        <v>464</v>
      </c>
      <c r="C68" t="s">
        <v>465</v>
      </c>
      <c r="D68" t="s">
        <v>100</v>
      </c>
      <c r="E68" t="s">
        <v>123</v>
      </c>
      <c r="F68" t="s">
        <v>466</v>
      </c>
      <c r="G68" t="s">
        <v>467</v>
      </c>
      <c r="H68" t="s">
        <v>403</v>
      </c>
      <c r="I68" t="s">
        <v>149</v>
      </c>
      <c r="J68"/>
      <c r="K68" s="77">
        <v>5.29</v>
      </c>
      <c r="L68" t="s">
        <v>102</v>
      </c>
      <c r="M68" s="78">
        <v>4.4000000000000003E-3</v>
      </c>
      <c r="N68" s="78">
        <v>2.75E-2</v>
      </c>
      <c r="O68" s="77">
        <v>3780525.78</v>
      </c>
      <c r="P68" s="77">
        <v>98.69</v>
      </c>
      <c r="Q68" s="77">
        <v>0</v>
      </c>
      <c r="R68" s="77">
        <v>3731.0008922820002</v>
      </c>
      <c r="S68" s="78">
        <v>5.0000000000000001E-3</v>
      </c>
      <c r="T68" s="78">
        <f t="shared" si="0"/>
        <v>1.8027131697382927E-3</v>
      </c>
      <c r="U68" s="78">
        <f>R68/'סכום נכסי הקרן'!$C$42</f>
        <v>2.3397244526843675E-4</v>
      </c>
    </row>
    <row r="69" spans="2:21">
      <c r="B69" t="s">
        <v>468</v>
      </c>
      <c r="C69" t="s">
        <v>469</v>
      </c>
      <c r="D69" t="s">
        <v>100</v>
      </c>
      <c r="E69" t="s">
        <v>123</v>
      </c>
      <c r="F69" t="s">
        <v>470</v>
      </c>
      <c r="G69" t="s">
        <v>350</v>
      </c>
      <c r="H69" t="s">
        <v>403</v>
      </c>
      <c r="I69" t="s">
        <v>149</v>
      </c>
      <c r="J69"/>
      <c r="K69" s="77">
        <v>3.07</v>
      </c>
      <c r="L69" t="s">
        <v>102</v>
      </c>
      <c r="M69" s="78">
        <v>1.5800000000000002E-2</v>
      </c>
      <c r="N69" s="78">
        <v>2.92E-2</v>
      </c>
      <c r="O69" s="77">
        <v>6847788.2199999997</v>
      </c>
      <c r="P69" s="77">
        <v>108.57</v>
      </c>
      <c r="Q69" s="77">
        <v>0</v>
      </c>
      <c r="R69" s="77">
        <v>7434.6436704540001</v>
      </c>
      <c r="S69" s="78">
        <v>1.47E-2</v>
      </c>
      <c r="T69" s="78">
        <f t="shared" si="0"/>
        <v>3.5922076793826353E-3</v>
      </c>
      <c r="U69" s="78">
        <f>R69/'סכום נכסי הקרן'!$C$42</f>
        <v>4.6622925308701627E-4</v>
      </c>
    </row>
    <row r="70" spans="2:21">
      <c r="B70" t="s">
        <v>471</v>
      </c>
      <c r="C70" t="s">
        <v>472</v>
      </c>
      <c r="D70" t="s">
        <v>100</v>
      </c>
      <c r="E70" t="s">
        <v>123</v>
      </c>
      <c r="F70" t="s">
        <v>470</v>
      </c>
      <c r="G70" t="s">
        <v>350</v>
      </c>
      <c r="H70" t="s">
        <v>403</v>
      </c>
      <c r="I70" t="s">
        <v>149</v>
      </c>
      <c r="J70"/>
      <c r="K70" s="77">
        <v>5.5</v>
      </c>
      <c r="L70" t="s">
        <v>102</v>
      </c>
      <c r="M70" s="78">
        <v>8.3999999999999995E-3</v>
      </c>
      <c r="N70" s="78">
        <v>3.0300000000000001E-2</v>
      </c>
      <c r="O70" s="77">
        <v>5511114.1900000004</v>
      </c>
      <c r="P70" s="77">
        <v>98.55</v>
      </c>
      <c r="Q70" s="77">
        <v>0</v>
      </c>
      <c r="R70" s="77">
        <v>5431.2030342449998</v>
      </c>
      <c r="S70" s="78">
        <v>1.24E-2</v>
      </c>
      <c r="T70" s="78">
        <f t="shared" si="0"/>
        <v>2.6242023306962026E-3</v>
      </c>
      <c r="U70" s="78">
        <f>R70/'סכום נכסי הקרן'!$C$42</f>
        <v>3.4059275013853535E-4</v>
      </c>
    </row>
    <row r="71" spans="2:21">
      <c r="B71" t="s">
        <v>473</v>
      </c>
      <c r="C71" t="s">
        <v>474</v>
      </c>
      <c r="D71" t="s">
        <v>100</v>
      </c>
      <c r="E71" t="s">
        <v>123</v>
      </c>
      <c r="F71" t="s">
        <v>334</v>
      </c>
      <c r="G71" t="s">
        <v>335</v>
      </c>
      <c r="H71" t="s">
        <v>395</v>
      </c>
      <c r="I71" t="s">
        <v>208</v>
      </c>
      <c r="J71"/>
      <c r="K71" s="77">
        <v>1.4</v>
      </c>
      <c r="L71" t="s">
        <v>102</v>
      </c>
      <c r="M71" s="78">
        <v>2.4199999999999999E-2</v>
      </c>
      <c r="N71" s="78">
        <v>3.56E-2</v>
      </c>
      <c r="O71" s="77">
        <v>374.63</v>
      </c>
      <c r="P71" s="77">
        <v>5556939</v>
      </c>
      <c r="Q71" s="77">
        <v>0</v>
      </c>
      <c r="R71" s="77">
        <v>20817.960575699999</v>
      </c>
      <c r="S71" s="78">
        <v>1.2999999999999999E-2</v>
      </c>
      <c r="T71" s="78">
        <f t="shared" si="0"/>
        <v>1.0058644524727822E-2</v>
      </c>
      <c r="U71" s="78">
        <f>R71/'סכום נכסי הקרן'!$C$42</f>
        <v>1.3055020038923888E-3</v>
      </c>
    </row>
    <row r="72" spans="2:21">
      <c r="B72" t="s">
        <v>475</v>
      </c>
      <c r="C72" t="s">
        <v>476</v>
      </c>
      <c r="D72" t="s">
        <v>100</v>
      </c>
      <c r="E72" t="s">
        <v>123</v>
      </c>
      <c r="F72" t="s">
        <v>334</v>
      </c>
      <c r="G72" t="s">
        <v>335</v>
      </c>
      <c r="H72" t="s">
        <v>395</v>
      </c>
      <c r="I72" t="s">
        <v>208</v>
      </c>
      <c r="J72"/>
      <c r="K72" s="77">
        <v>1.01</v>
      </c>
      <c r="L72" t="s">
        <v>102</v>
      </c>
      <c r="M72" s="78">
        <v>1.95E-2</v>
      </c>
      <c r="N72" s="78">
        <v>3.56E-2</v>
      </c>
      <c r="O72" s="77">
        <v>92.15</v>
      </c>
      <c r="P72" s="77">
        <v>5397000</v>
      </c>
      <c r="Q72" s="77">
        <v>182.68019000000001</v>
      </c>
      <c r="R72" s="77">
        <v>5156.0156900000002</v>
      </c>
      <c r="S72" s="78">
        <v>3.7000000000000002E-3</v>
      </c>
      <c r="T72" s="78">
        <f t="shared" si="0"/>
        <v>2.4912396582288839E-3</v>
      </c>
      <c r="U72" s="78">
        <f>R72/'סכום נכסי הקרן'!$C$42</f>
        <v>3.2333565004694331E-4</v>
      </c>
    </row>
    <row r="73" spans="2:21">
      <c r="B73" t="s">
        <v>477</v>
      </c>
      <c r="C73" t="s">
        <v>478</v>
      </c>
      <c r="D73" t="s">
        <v>100</v>
      </c>
      <c r="E73" t="s">
        <v>123</v>
      </c>
      <c r="F73" t="s">
        <v>334</v>
      </c>
      <c r="G73" t="s">
        <v>335</v>
      </c>
      <c r="H73" t="s">
        <v>403</v>
      </c>
      <c r="I73" t="s">
        <v>149</v>
      </c>
      <c r="J73"/>
      <c r="K73" s="77">
        <v>4.34</v>
      </c>
      <c r="L73" t="s">
        <v>102</v>
      </c>
      <c r="M73" s="78">
        <v>1.4999999999999999E-2</v>
      </c>
      <c r="N73" s="78">
        <v>3.7600000000000001E-2</v>
      </c>
      <c r="O73" s="77">
        <v>316.75</v>
      </c>
      <c r="P73" s="77">
        <v>4910638</v>
      </c>
      <c r="Q73" s="77">
        <v>0</v>
      </c>
      <c r="R73" s="77">
        <v>15554.445865</v>
      </c>
      <c r="S73" s="78">
        <v>1.1299999999999999E-2</v>
      </c>
      <c r="T73" s="78">
        <f t="shared" si="0"/>
        <v>7.5154644071035162E-3</v>
      </c>
      <c r="U73" s="78">
        <f>R73/'סכום נכסי הקרן'!$C$42</f>
        <v>9.7542505051604386E-4</v>
      </c>
    </row>
    <row r="74" spans="2:21">
      <c r="B74" t="s">
        <v>479</v>
      </c>
      <c r="C74" t="s">
        <v>480</v>
      </c>
      <c r="D74" t="s">
        <v>100</v>
      </c>
      <c r="E74" t="s">
        <v>123</v>
      </c>
      <c r="F74" t="s">
        <v>334</v>
      </c>
      <c r="G74" t="s">
        <v>335</v>
      </c>
      <c r="H74" t="s">
        <v>395</v>
      </c>
      <c r="I74" t="s">
        <v>208</v>
      </c>
      <c r="J74"/>
      <c r="K74" s="77">
        <v>4.5199999999999996</v>
      </c>
      <c r="L74" t="s">
        <v>102</v>
      </c>
      <c r="M74" s="78">
        <v>2.7799999999999998E-2</v>
      </c>
      <c r="N74" s="78">
        <v>3.3399999999999999E-2</v>
      </c>
      <c r="O74" s="77">
        <v>97.52</v>
      </c>
      <c r="P74" s="77">
        <v>5460000</v>
      </c>
      <c r="Q74" s="77">
        <v>0</v>
      </c>
      <c r="R74" s="77">
        <v>5324.5919999999996</v>
      </c>
      <c r="S74" s="78">
        <v>0</v>
      </c>
      <c r="T74" s="78">
        <f t="shared" si="0"/>
        <v>2.5726909210177845E-3</v>
      </c>
      <c r="U74" s="78">
        <f>R74/'סכום נכסי הקרן'!$C$42</f>
        <v>3.3390713276800637E-4</v>
      </c>
    </row>
    <row r="75" spans="2:21">
      <c r="B75" t="s">
        <v>481</v>
      </c>
      <c r="C75" t="s">
        <v>482</v>
      </c>
      <c r="D75" t="s">
        <v>100</v>
      </c>
      <c r="E75" t="s">
        <v>123</v>
      </c>
      <c r="F75" t="s">
        <v>353</v>
      </c>
      <c r="G75" t="s">
        <v>335</v>
      </c>
      <c r="H75" t="s">
        <v>403</v>
      </c>
      <c r="I75" t="s">
        <v>149</v>
      </c>
      <c r="J75"/>
      <c r="K75" s="77">
        <v>2.56</v>
      </c>
      <c r="L75" t="s">
        <v>102</v>
      </c>
      <c r="M75" s="78">
        <v>2.5899999999999999E-2</v>
      </c>
      <c r="N75" s="78">
        <v>3.6600000000000001E-2</v>
      </c>
      <c r="O75" s="77">
        <v>485.2</v>
      </c>
      <c r="P75" s="77">
        <v>5459551</v>
      </c>
      <c r="Q75" s="77">
        <v>0</v>
      </c>
      <c r="R75" s="77">
        <v>26489.741451999998</v>
      </c>
      <c r="S75" s="78">
        <v>2.3E-2</v>
      </c>
      <c r="T75" s="78">
        <f t="shared" si="0"/>
        <v>1.2799087203990252E-2</v>
      </c>
      <c r="U75" s="78">
        <f>R75/'סכום נכסי הקרן'!$C$42</f>
        <v>1.6611814794453971E-3</v>
      </c>
    </row>
    <row r="76" spans="2:21">
      <c r="B76" t="s">
        <v>483</v>
      </c>
      <c r="C76" t="s">
        <v>484</v>
      </c>
      <c r="D76" t="s">
        <v>100</v>
      </c>
      <c r="E76" t="s">
        <v>123</v>
      </c>
      <c r="F76" t="s">
        <v>353</v>
      </c>
      <c r="G76" t="s">
        <v>335</v>
      </c>
      <c r="H76" t="s">
        <v>403</v>
      </c>
      <c r="I76" t="s">
        <v>149</v>
      </c>
      <c r="J76"/>
      <c r="K76" s="77">
        <v>2.8</v>
      </c>
      <c r="L76" t="s">
        <v>102</v>
      </c>
      <c r="M76" s="78">
        <v>2.9700000000000001E-2</v>
      </c>
      <c r="N76" s="78">
        <v>2.9100000000000001E-2</v>
      </c>
      <c r="O76" s="77">
        <v>191.78</v>
      </c>
      <c r="P76" s="77">
        <v>5593655</v>
      </c>
      <c r="Q76" s="77">
        <v>0</v>
      </c>
      <c r="R76" s="77">
        <v>10727.511559</v>
      </c>
      <c r="S76" s="78">
        <v>1.37E-2</v>
      </c>
      <c r="T76" s="78">
        <f t="shared" ref="T76:T139" si="1">R76/$R$11</f>
        <v>5.1832274835241169E-3</v>
      </c>
      <c r="U76" s="78">
        <f>R76/'סכום נכסי הקרן'!$C$42</f>
        <v>6.72726215717812E-4</v>
      </c>
    </row>
    <row r="77" spans="2:21">
      <c r="B77" t="s">
        <v>485</v>
      </c>
      <c r="C77" t="s">
        <v>486</v>
      </c>
      <c r="D77" t="s">
        <v>100</v>
      </c>
      <c r="E77" t="s">
        <v>123</v>
      </c>
      <c r="F77" t="s">
        <v>353</v>
      </c>
      <c r="G77" t="s">
        <v>335</v>
      </c>
      <c r="H77" t="s">
        <v>403</v>
      </c>
      <c r="I77" t="s">
        <v>149</v>
      </c>
      <c r="J77"/>
      <c r="K77" s="77">
        <v>4.37</v>
      </c>
      <c r="L77" t="s">
        <v>102</v>
      </c>
      <c r="M77" s="78">
        <v>8.3999999999999995E-3</v>
      </c>
      <c r="N77" s="78">
        <v>3.4500000000000003E-2</v>
      </c>
      <c r="O77" s="77">
        <v>124.11</v>
      </c>
      <c r="P77" s="77">
        <v>4859428</v>
      </c>
      <c r="Q77" s="77">
        <v>0</v>
      </c>
      <c r="R77" s="77">
        <v>6031.0360908000002</v>
      </c>
      <c r="S77" s="78">
        <v>1.5599999999999999E-2</v>
      </c>
      <c r="T77" s="78">
        <f t="shared" si="1"/>
        <v>2.9140245478210826E-3</v>
      </c>
      <c r="U77" s="78">
        <f>R77/'סכום נכסי הקרן'!$C$42</f>
        <v>3.7820850286733593E-4</v>
      </c>
    </row>
    <row r="78" spans="2:21">
      <c r="B78" t="s">
        <v>487</v>
      </c>
      <c r="C78" t="s">
        <v>488</v>
      </c>
      <c r="D78" t="s">
        <v>100</v>
      </c>
      <c r="E78" t="s">
        <v>123</v>
      </c>
      <c r="F78" t="s">
        <v>353</v>
      </c>
      <c r="G78" t="s">
        <v>335</v>
      </c>
      <c r="H78" t="s">
        <v>403</v>
      </c>
      <c r="I78" t="s">
        <v>149</v>
      </c>
      <c r="J78"/>
      <c r="K78" s="77">
        <v>4.74</v>
      </c>
      <c r="L78" t="s">
        <v>102</v>
      </c>
      <c r="M78" s="78">
        <v>3.09E-2</v>
      </c>
      <c r="N78" s="78">
        <v>3.5200000000000002E-2</v>
      </c>
      <c r="O78" s="77">
        <v>295.25</v>
      </c>
      <c r="P78" s="77">
        <v>5195474</v>
      </c>
      <c r="Q78" s="77">
        <v>0</v>
      </c>
      <c r="R78" s="77">
        <v>15339.636984999999</v>
      </c>
      <c r="S78" s="78">
        <v>1.55E-2</v>
      </c>
      <c r="T78" s="78">
        <f t="shared" si="1"/>
        <v>7.4116748857035661E-3</v>
      </c>
      <c r="U78" s="78">
        <f>R78/'סכום נכסי הקרן'!$C$42</f>
        <v>9.6195430623856554E-4</v>
      </c>
    </row>
    <row r="79" spans="2:21">
      <c r="B79" t="s">
        <v>489</v>
      </c>
      <c r="C79" t="s">
        <v>490</v>
      </c>
      <c r="D79" t="s">
        <v>100</v>
      </c>
      <c r="E79" t="s">
        <v>123</v>
      </c>
      <c r="F79" t="s">
        <v>353</v>
      </c>
      <c r="G79" t="s">
        <v>335</v>
      </c>
      <c r="H79" t="s">
        <v>403</v>
      </c>
      <c r="I79" t="s">
        <v>149</v>
      </c>
      <c r="J79"/>
      <c r="K79" s="77">
        <v>0.25</v>
      </c>
      <c r="L79" t="s">
        <v>102</v>
      </c>
      <c r="M79" s="78">
        <v>1.5900000000000001E-2</v>
      </c>
      <c r="N79" s="78">
        <v>6.3100000000000003E-2</v>
      </c>
      <c r="O79" s="77">
        <v>299.57</v>
      </c>
      <c r="P79" s="77">
        <v>5566402</v>
      </c>
      <c r="Q79" s="77">
        <v>0</v>
      </c>
      <c r="R79" s="77">
        <v>16675.270471399999</v>
      </c>
      <c r="S79" s="78">
        <v>0</v>
      </c>
      <c r="T79" s="78">
        <f t="shared" si="1"/>
        <v>8.0570148749963821E-3</v>
      </c>
      <c r="U79" s="78">
        <f>R79/'סכום נכסי הקרן'!$C$42</f>
        <v>1.0457123759409501E-3</v>
      </c>
    </row>
    <row r="80" spans="2:21">
      <c r="B80" t="s">
        <v>491</v>
      </c>
      <c r="C80" t="s">
        <v>492</v>
      </c>
      <c r="D80" t="s">
        <v>100</v>
      </c>
      <c r="E80" t="s">
        <v>123</v>
      </c>
      <c r="F80" t="s">
        <v>353</v>
      </c>
      <c r="G80" t="s">
        <v>335</v>
      </c>
      <c r="H80" t="s">
        <v>403</v>
      </c>
      <c r="I80" t="s">
        <v>149</v>
      </c>
      <c r="J80"/>
      <c r="K80" s="77">
        <v>1.49</v>
      </c>
      <c r="L80" t="s">
        <v>102</v>
      </c>
      <c r="M80" s="78">
        <v>2.0199999999999999E-2</v>
      </c>
      <c r="N80" s="78">
        <v>3.3799999999999997E-2</v>
      </c>
      <c r="O80" s="77">
        <v>219.61</v>
      </c>
      <c r="P80" s="77">
        <v>5510000</v>
      </c>
      <c r="Q80" s="77">
        <v>0</v>
      </c>
      <c r="R80" s="77">
        <v>12100.511</v>
      </c>
      <c r="S80" s="78">
        <v>1.04E-2</v>
      </c>
      <c r="T80" s="78">
        <f t="shared" si="1"/>
        <v>5.8466216358691592E-3</v>
      </c>
      <c r="U80" s="78">
        <f>R80/'סכום נכסי הקרן'!$C$42</f>
        <v>7.5882751824697962E-4</v>
      </c>
    </row>
    <row r="81" spans="2:21">
      <c r="B81" t="s">
        <v>493</v>
      </c>
      <c r="C81" t="s">
        <v>494</v>
      </c>
      <c r="D81" t="s">
        <v>100</v>
      </c>
      <c r="E81" t="s">
        <v>123</v>
      </c>
      <c r="F81" t="s">
        <v>495</v>
      </c>
      <c r="G81" t="s">
        <v>127</v>
      </c>
      <c r="H81" t="s">
        <v>395</v>
      </c>
      <c r="I81" t="s">
        <v>208</v>
      </c>
      <c r="J81"/>
      <c r="K81" s="77">
        <v>1.45</v>
      </c>
      <c r="L81" t="s">
        <v>102</v>
      </c>
      <c r="M81" s="78">
        <v>1.7999999999999999E-2</v>
      </c>
      <c r="N81" s="78">
        <v>3.2300000000000002E-2</v>
      </c>
      <c r="O81" s="77">
        <v>3879580.35</v>
      </c>
      <c r="P81" s="77">
        <v>109.59</v>
      </c>
      <c r="Q81" s="77">
        <v>0</v>
      </c>
      <c r="R81" s="77">
        <v>4251.6321055649996</v>
      </c>
      <c r="S81" s="78">
        <v>4.0000000000000001E-3</v>
      </c>
      <c r="T81" s="78">
        <f t="shared" si="1"/>
        <v>2.054267316161464E-3</v>
      </c>
      <c r="U81" s="78">
        <f>R81/'סכום נכסי הקרן'!$C$42</f>
        <v>2.6662142112552679E-4</v>
      </c>
    </row>
    <row r="82" spans="2:21">
      <c r="B82" t="s">
        <v>496</v>
      </c>
      <c r="C82" t="s">
        <v>497</v>
      </c>
      <c r="D82" t="s">
        <v>100</v>
      </c>
      <c r="E82" t="s">
        <v>123</v>
      </c>
      <c r="F82" t="s">
        <v>495</v>
      </c>
      <c r="G82" t="s">
        <v>127</v>
      </c>
      <c r="H82" t="s">
        <v>395</v>
      </c>
      <c r="I82" t="s">
        <v>208</v>
      </c>
      <c r="J82"/>
      <c r="K82" s="77">
        <v>3.95</v>
      </c>
      <c r="L82" t="s">
        <v>102</v>
      </c>
      <c r="M82" s="78">
        <v>2.1999999999999999E-2</v>
      </c>
      <c r="N82" s="78">
        <v>3.0599999999999999E-2</v>
      </c>
      <c r="O82" s="77">
        <v>3013947.93</v>
      </c>
      <c r="P82" s="77">
        <v>99.64</v>
      </c>
      <c r="Q82" s="77">
        <v>0</v>
      </c>
      <c r="R82" s="77">
        <v>3003.0977174519999</v>
      </c>
      <c r="S82" s="78">
        <v>1.0699999999999999E-2</v>
      </c>
      <c r="T82" s="78">
        <f t="shared" si="1"/>
        <v>1.4510111258511436E-3</v>
      </c>
      <c r="U82" s="78">
        <f>R82/'סכום נכסי הקרן'!$C$42</f>
        <v>1.8832536807637877E-4</v>
      </c>
    </row>
    <row r="83" spans="2:21">
      <c r="B83" t="s">
        <v>498</v>
      </c>
      <c r="C83" t="s">
        <v>499</v>
      </c>
      <c r="D83" t="s">
        <v>100</v>
      </c>
      <c r="E83" t="s">
        <v>123</v>
      </c>
      <c r="F83" t="s">
        <v>500</v>
      </c>
      <c r="G83" t="s">
        <v>350</v>
      </c>
      <c r="H83" t="s">
        <v>501</v>
      </c>
      <c r="I83" t="s">
        <v>208</v>
      </c>
      <c r="J83"/>
      <c r="K83" s="77">
        <v>2.25</v>
      </c>
      <c r="L83" t="s">
        <v>102</v>
      </c>
      <c r="M83" s="78">
        <v>1.4E-2</v>
      </c>
      <c r="N83" s="78">
        <v>3.2300000000000002E-2</v>
      </c>
      <c r="O83" s="77">
        <v>4496412.18</v>
      </c>
      <c r="P83" s="77">
        <v>107.61</v>
      </c>
      <c r="Q83" s="77">
        <v>35.691890000000001</v>
      </c>
      <c r="R83" s="77">
        <v>4874.2810368979999</v>
      </c>
      <c r="S83" s="78">
        <v>5.1000000000000004E-3</v>
      </c>
      <c r="T83" s="78">
        <f t="shared" si="1"/>
        <v>2.3551135129445859E-3</v>
      </c>
      <c r="U83" s="78">
        <f>R83/'סכום נכסי הקרן'!$C$42</f>
        <v>3.0566796579645472E-4</v>
      </c>
    </row>
    <row r="84" spans="2:21">
      <c r="B84" t="s">
        <v>502</v>
      </c>
      <c r="C84" t="s">
        <v>503</v>
      </c>
      <c r="D84" t="s">
        <v>100</v>
      </c>
      <c r="E84" t="s">
        <v>123</v>
      </c>
      <c r="F84" t="s">
        <v>433</v>
      </c>
      <c r="G84" t="s">
        <v>350</v>
      </c>
      <c r="H84" t="s">
        <v>501</v>
      </c>
      <c r="I84" t="s">
        <v>208</v>
      </c>
      <c r="J84"/>
      <c r="K84" s="77">
        <v>2.1800000000000002</v>
      </c>
      <c r="L84" t="s">
        <v>102</v>
      </c>
      <c r="M84" s="78">
        <v>2.1499999999999998E-2</v>
      </c>
      <c r="N84" s="78">
        <v>3.5099999999999999E-2</v>
      </c>
      <c r="O84" s="77">
        <v>13326668.300000001</v>
      </c>
      <c r="P84" s="77">
        <v>110.54</v>
      </c>
      <c r="Q84" s="77">
        <v>0</v>
      </c>
      <c r="R84" s="77">
        <v>14731.299138820001</v>
      </c>
      <c r="S84" s="78">
        <v>6.7999999999999996E-3</v>
      </c>
      <c r="T84" s="78">
        <f t="shared" si="1"/>
        <v>7.1177433969099096E-3</v>
      </c>
      <c r="U84" s="78">
        <f>R84/'סכום נכסי הקרן'!$C$42</f>
        <v>9.2380521500824632E-4</v>
      </c>
    </row>
    <row r="85" spans="2:21">
      <c r="B85" t="s">
        <v>504</v>
      </c>
      <c r="C85" t="s">
        <v>505</v>
      </c>
      <c r="D85" t="s">
        <v>100</v>
      </c>
      <c r="E85" t="s">
        <v>123</v>
      </c>
      <c r="F85" t="s">
        <v>433</v>
      </c>
      <c r="G85" t="s">
        <v>350</v>
      </c>
      <c r="H85" t="s">
        <v>501</v>
      </c>
      <c r="I85" t="s">
        <v>208</v>
      </c>
      <c r="J85"/>
      <c r="K85" s="77">
        <v>7.2</v>
      </c>
      <c r="L85" t="s">
        <v>102</v>
      </c>
      <c r="M85" s="78">
        <v>1.15E-2</v>
      </c>
      <c r="N85" s="78">
        <v>3.7600000000000001E-2</v>
      </c>
      <c r="O85" s="77">
        <v>8544319.6699999999</v>
      </c>
      <c r="P85" s="77">
        <v>92.59</v>
      </c>
      <c r="Q85" s="77">
        <v>0</v>
      </c>
      <c r="R85" s="77">
        <v>7911.1855824530003</v>
      </c>
      <c r="S85" s="78">
        <v>1.8599999999999998E-2</v>
      </c>
      <c r="T85" s="78">
        <f t="shared" si="1"/>
        <v>3.8224591334817069E-3</v>
      </c>
      <c r="U85" s="78">
        <f>R85/'סכום נכסי הקרן'!$C$42</f>
        <v>4.9611337256121632E-4</v>
      </c>
    </row>
    <row r="86" spans="2:21">
      <c r="B86" t="s">
        <v>506</v>
      </c>
      <c r="C86" t="s">
        <v>507</v>
      </c>
      <c r="D86" t="s">
        <v>100</v>
      </c>
      <c r="E86" t="s">
        <v>123</v>
      </c>
      <c r="F86" t="s">
        <v>508</v>
      </c>
      <c r="G86" t="s">
        <v>509</v>
      </c>
      <c r="H86" t="s">
        <v>501</v>
      </c>
      <c r="I86" t="s">
        <v>208</v>
      </c>
      <c r="J86"/>
      <c r="K86" s="77">
        <v>5.63</v>
      </c>
      <c r="L86" t="s">
        <v>102</v>
      </c>
      <c r="M86" s="78">
        <v>5.1499999999999997E-2</v>
      </c>
      <c r="N86" s="78">
        <v>3.3000000000000002E-2</v>
      </c>
      <c r="O86" s="77">
        <v>19682190.120000001</v>
      </c>
      <c r="P86" s="77">
        <v>151.19999999999999</v>
      </c>
      <c r="Q86" s="77">
        <v>0</v>
      </c>
      <c r="R86" s="77">
        <v>29759.47146144</v>
      </c>
      <c r="S86" s="78">
        <v>6.3E-3</v>
      </c>
      <c r="T86" s="78">
        <f t="shared" si="1"/>
        <v>1.4378927445170364E-2</v>
      </c>
      <c r="U86" s="78">
        <f>R86/'סכום נכסי הקרן'!$C$42</f>
        <v>1.8662274571236148E-3</v>
      </c>
    </row>
    <row r="87" spans="2:21">
      <c r="B87" t="s">
        <v>510</v>
      </c>
      <c r="C87" t="s">
        <v>511</v>
      </c>
      <c r="D87" t="s">
        <v>100</v>
      </c>
      <c r="E87" t="s">
        <v>123</v>
      </c>
      <c r="F87" t="s">
        <v>512</v>
      </c>
      <c r="G87" t="s">
        <v>132</v>
      </c>
      <c r="H87" t="s">
        <v>513</v>
      </c>
      <c r="I87" t="s">
        <v>149</v>
      </c>
      <c r="J87"/>
      <c r="K87" s="77">
        <v>1.1499999999999999</v>
      </c>
      <c r="L87" t="s">
        <v>102</v>
      </c>
      <c r="M87" s="78">
        <v>2.1999999999999999E-2</v>
      </c>
      <c r="N87" s="78">
        <v>2.8000000000000001E-2</v>
      </c>
      <c r="O87" s="77">
        <v>370361.41</v>
      </c>
      <c r="P87" s="77">
        <v>111.64</v>
      </c>
      <c r="Q87" s="77">
        <v>0</v>
      </c>
      <c r="R87" s="77">
        <v>413.47147812399999</v>
      </c>
      <c r="S87" s="78">
        <v>5.0000000000000001E-4</v>
      </c>
      <c r="T87" s="78">
        <f t="shared" si="1"/>
        <v>1.9977762011989244E-4</v>
      </c>
      <c r="U87" s="78">
        <f>R87/'סכום נכסי הקרן'!$C$42</f>
        <v>2.5928949249394942E-5</v>
      </c>
    </row>
    <row r="88" spans="2:21">
      <c r="B88" t="s">
        <v>514</v>
      </c>
      <c r="C88" t="s">
        <v>515</v>
      </c>
      <c r="D88" t="s">
        <v>100</v>
      </c>
      <c r="E88" t="s">
        <v>123</v>
      </c>
      <c r="F88" t="s">
        <v>512</v>
      </c>
      <c r="G88" t="s">
        <v>132</v>
      </c>
      <c r="H88" t="s">
        <v>513</v>
      </c>
      <c r="I88" t="s">
        <v>149</v>
      </c>
      <c r="J88"/>
      <c r="K88" s="77">
        <v>4.46</v>
      </c>
      <c r="L88" t="s">
        <v>102</v>
      </c>
      <c r="M88" s="78">
        <v>1.7000000000000001E-2</v>
      </c>
      <c r="N88" s="78">
        <v>2.5999999999999999E-2</v>
      </c>
      <c r="O88" s="77">
        <v>2965812.54</v>
      </c>
      <c r="P88" s="77">
        <v>106.1</v>
      </c>
      <c r="Q88" s="77">
        <v>0</v>
      </c>
      <c r="R88" s="77">
        <v>3146.7271049400001</v>
      </c>
      <c r="S88" s="78">
        <v>2.3E-3</v>
      </c>
      <c r="T88" s="78">
        <f t="shared" si="1"/>
        <v>1.5204087475246396E-3</v>
      </c>
      <c r="U88" s="78">
        <f>R88/'סכום נכסי הקרן'!$C$42</f>
        <v>1.9733242006408848E-4</v>
      </c>
    </row>
    <row r="89" spans="2:21">
      <c r="B89" t="s">
        <v>516</v>
      </c>
      <c r="C89" t="s">
        <v>517</v>
      </c>
      <c r="D89" t="s">
        <v>100</v>
      </c>
      <c r="E89" t="s">
        <v>123</v>
      </c>
      <c r="F89" t="s">
        <v>512</v>
      </c>
      <c r="G89" t="s">
        <v>132</v>
      </c>
      <c r="H89" t="s">
        <v>513</v>
      </c>
      <c r="I89" t="s">
        <v>149</v>
      </c>
      <c r="J89"/>
      <c r="K89" s="77">
        <v>9.32</v>
      </c>
      <c r="L89" t="s">
        <v>102</v>
      </c>
      <c r="M89" s="78">
        <v>5.7999999999999996E-3</v>
      </c>
      <c r="N89" s="78">
        <v>2.93E-2</v>
      </c>
      <c r="O89" s="77">
        <v>1547634.47</v>
      </c>
      <c r="P89" s="77">
        <v>87.7</v>
      </c>
      <c r="Q89" s="77">
        <v>0</v>
      </c>
      <c r="R89" s="77">
        <v>1357.27543019</v>
      </c>
      <c r="S89" s="78">
        <v>3.2000000000000002E-3</v>
      </c>
      <c r="T89" s="78">
        <f t="shared" si="1"/>
        <v>6.5579675899492783E-4</v>
      </c>
      <c r="U89" s="78">
        <f>R89/'סכום נכסי הקרן'!$C$42</f>
        <v>8.5115243998264153E-5</v>
      </c>
    </row>
    <row r="90" spans="2:21">
      <c r="B90" t="s">
        <v>518</v>
      </c>
      <c r="C90" t="s">
        <v>519</v>
      </c>
      <c r="D90" t="s">
        <v>100</v>
      </c>
      <c r="E90" t="s">
        <v>123</v>
      </c>
      <c r="F90" t="s">
        <v>459</v>
      </c>
      <c r="G90" t="s">
        <v>350</v>
      </c>
      <c r="H90" t="s">
        <v>513</v>
      </c>
      <c r="I90" t="s">
        <v>149</v>
      </c>
      <c r="J90"/>
      <c r="K90" s="77">
        <v>1.95</v>
      </c>
      <c r="L90" t="s">
        <v>102</v>
      </c>
      <c r="M90" s="78">
        <v>1.95E-2</v>
      </c>
      <c r="N90" s="78">
        <v>3.15E-2</v>
      </c>
      <c r="O90" s="77">
        <v>4102714.57</v>
      </c>
      <c r="P90" s="77">
        <v>110.25</v>
      </c>
      <c r="Q90" s="77">
        <v>0</v>
      </c>
      <c r="R90" s="77">
        <v>4523.2428134250003</v>
      </c>
      <c r="S90" s="78">
        <v>7.1999999999999998E-3</v>
      </c>
      <c r="T90" s="78">
        <f t="shared" si="1"/>
        <v>2.1855018599842842E-3</v>
      </c>
      <c r="U90" s="78">
        <f>R90/'סכום נכסי הקרן'!$C$42</f>
        <v>2.8365422902716907E-4</v>
      </c>
    </row>
    <row r="91" spans="2:21">
      <c r="B91" t="s">
        <v>520</v>
      </c>
      <c r="C91" t="s">
        <v>521</v>
      </c>
      <c r="D91" t="s">
        <v>100</v>
      </c>
      <c r="E91" t="s">
        <v>123</v>
      </c>
      <c r="F91" t="s">
        <v>459</v>
      </c>
      <c r="G91" t="s">
        <v>350</v>
      </c>
      <c r="H91" t="s">
        <v>513</v>
      </c>
      <c r="I91" t="s">
        <v>149</v>
      </c>
      <c r="J91"/>
      <c r="K91" s="77">
        <v>1.0900000000000001</v>
      </c>
      <c r="L91" t="s">
        <v>102</v>
      </c>
      <c r="M91" s="78">
        <v>2.5000000000000001E-2</v>
      </c>
      <c r="N91" s="78">
        <v>2.87E-2</v>
      </c>
      <c r="O91" s="77">
        <v>0.18</v>
      </c>
      <c r="P91" s="77">
        <v>112.16</v>
      </c>
      <c r="Q91" s="77">
        <v>0</v>
      </c>
      <c r="R91" s="77">
        <v>2.01888E-4</v>
      </c>
      <c r="S91" s="78">
        <v>0</v>
      </c>
      <c r="T91" s="78">
        <f t="shared" si="1"/>
        <v>9.7546520871916294E-11</v>
      </c>
      <c r="U91" s="78">
        <f>R91/'סכום נכסי הקרן'!$C$42</f>
        <v>1.2660471115959171E-11</v>
      </c>
    </row>
    <row r="92" spans="2:21">
      <c r="B92" t="s">
        <v>522</v>
      </c>
      <c r="C92" t="s">
        <v>523</v>
      </c>
      <c r="D92" t="s">
        <v>100</v>
      </c>
      <c r="E92" t="s">
        <v>123</v>
      </c>
      <c r="F92" t="s">
        <v>459</v>
      </c>
      <c r="G92" t="s">
        <v>350</v>
      </c>
      <c r="H92" t="s">
        <v>513</v>
      </c>
      <c r="I92" t="s">
        <v>149</v>
      </c>
      <c r="J92"/>
      <c r="K92" s="77">
        <v>5.15</v>
      </c>
      <c r="L92" t="s">
        <v>102</v>
      </c>
      <c r="M92" s="78">
        <v>1.17E-2</v>
      </c>
      <c r="N92" s="78">
        <v>3.9399999999999998E-2</v>
      </c>
      <c r="O92" s="77">
        <v>1089271.54</v>
      </c>
      <c r="P92" s="77">
        <v>96.51</v>
      </c>
      <c r="Q92" s="77">
        <v>0</v>
      </c>
      <c r="R92" s="77">
        <v>1051.2559632540001</v>
      </c>
      <c r="S92" s="78">
        <v>1.5E-3</v>
      </c>
      <c r="T92" s="78">
        <f t="shared" si="1"/>
        <v>5.079368846156423E-4</v>
      </c>
      <c r="U92" s="78">
        <f>R92/'סכום נכסי הקרן'!$C$42</f>
        <v>6.5924650094394442E-5</v>
      </c>
    </row>
    <row r="93" spans="2:21">
      <c r="B93" t="s">
        <v>524</v>
      </c>
      <c r="C93" t="s">
        <v>525</v>
      </c>
      <c r="D93" t="s">
        <v>100</v>
      </c>
      <c r="E93" t="s">
        <v>123</v>
      </c>
      <c r="F93" t="s">
        <v>459</v>
      </c>
      <c r="G93" t="s">
        <v>350</v>
      </c>
      <c r="H93" t="s">
        <v>513</v>
      </c>
      <c r="I93" t="s">
        <v>149</v>
      </c>
      <c r="J93"/>
      <c r="K93" s="77">
        <v>5.16</v>
      </c>
      <c r="L93" t="s">
        <v>102</v>
      </c>
      <c r="M93" s="78">
        <v>1.3299999999999999E-2</v>
      </c>
      <c r="N93" s="78">
        <v>3.9600000000000003E-2</v>
      </c>
      <c r="O93" s="77">
        <v>16999491.25</v>
      </c>
      <c r="P93" s="77">
        <v>97.5</v>
      </c>
      <c r="Q93" s="77">
        <v>125.70225000000001</v>
      </c>
      <c r="R93" s="77">
        <v>16700.206218750001</v>
      </c>
      <c r="S93" s="78">
        <v>1.43E-2</v>
      </c>
      <c r="T93" s="78">
        <f t="shared" si="1"/>
        <v>8.0690631165923846E-3</v>
      </c>
      <c r="U93" s="78">
        <f>R93/'סכום נכסי הקרן'!$C$42</f>
        <v>1.0472761058757634E-3</v>
      </c>
    </row>
    <row r="94" spans="2:21">
      <c r="B94" t="s">
        <v>526</v>
      </c>
      <c r="C94" t="s">
        <v>527</v>
      </c>
      <c r="D94" t="s">
        <v>100</v>
      </c>
      <c r="E94" t="s">
        <v>123</v>
      </c>
      <c r="F94" t="s">
        <v>459</v>
      </c>
      <c r="G94" t="s">
        <v>350</v>
      </c>
      <c r="H94" t="s">
        <v>501</v>
      </c>
      <c r="I94" t="s">
        <v>208</v>
      </c>
      <c r="J94"/>
      <c r="K94" s="77">
        <v>5.76</v>
      </c>
      <c r="L94" t="s">
        <v>102</v>
      </c>
      <c r="M94" s="78">
        <v>1.8700000000000001E-2</v>
      </c>
      <c r="N94" s="78">
        <v>4.07E-2</v>
      </c>
      <c r="O94" s="77">
        <v>9057509.2799999993</v>
      </c>
      <c r="P94" s="77">
        <v>95.22</v>
      </c>
      <c r="Q94" s="77">
        <v>0</v>
      </c>
      <c r="R94" s="77">
        <v>8624.5603364159997</v>
      </c>
      <c r="S94" s="78">
        <v>1.6199999999999999E-2</v>
      </c>
      <c r="T94" s="78">
        <f t="shared" si="1"/>
        <v>4.1671414589639043E-3</v>
      </c>
      <c r="U94" s="78">
        <f>R94/'סכום נכסי הקרן'!$C$42</f>
        <v>5.4084936710969381E-4</v>
      </c>
    </row>
    <row r="95" spans="2:21">
      <c r="B95" t="s">
        <v>528</v>
      </c>
      <c r="C95" t="s">
        <v>529</v>
      </c>
      <c r="D95" t="s">
        <v>100</v>
      </c>
      <c r="E95" t="s">
        <v>123</v>
      </c>
      <c r="F95" t="s">
        <v>459</v>
      </c>
      <c r="G95" t="s">
        <v>350</v>
      </c>
      <c r="H95" t="s">
        <v>513</v>
      </c>
      <c r="I95" t="s">
        <v>149</v>
      </c>
      <c r="J95"/>
      <c r="K95" s="77">
        <v>3.51</v>
      </c>
      <c r="L95" t="s">
        <v>102</v>
      </c>
      <c r="M95" s="78">
        <v>3.3500000000000002E-2</v>
      </c>
      <c r="N95" s="78">
        <v>3.3099999999999997E-2</v>
      </c>
      <c r="O95" s="77">
        <v>3749397.03</v>
      </c>
      <c r="P95" s="77">
        <v>111.29</v>
      </c>
      <c r="Q95" s="77">
        <v>0</v>
      </c>
      <c r="R95" s="77">
        <v>4172.7039546870001</v>
      </c>
      <c r="S95" s="78">
        <v>8.9999999999999993E-3</v>
      </c>
      <c r="T95" s="78">
        <f t="shared" si="1"/>
        <v>2.0161314858149226E-3</v>
      </c>
      <c r="U95" s="78">
        <f>R95/'סכום נכסי הקרן'!$C$42</f>
        <v>2.6167180760502539E-4</v>
      </c>
    </row>
    <row r="96" spans="2:21">
      <c r="B96" t="s">
        <v>530</v>
      </c>
      <c r="C96" t="s">
        <v>531</v>
      </c>
      <c r="D96" t="s">
        <v>100</v>
      </c>
      <c r="E96" t="s">
        <v>123</v>
      </c>
      <c r="F96" t="s">
        <v>532</v>
      </c>
      <c r="G96" t="s">
        <v>335</v>
      </c>
      <c r="H96" t="s">
        <v>513</v>
      </c>
      <c r="I96" t="s">
        <v>149</v>
      </c>
      <c r="J96"/>
      <c r="K96" s="77">
        <v>4.4000000000000004</v>
      </c>
      <c r="L96" t="s">
        <v>102</v>
      </c>
      <c r="M96" s="78">
        <v>1.09E-2</v>
      </c>
      <c r="N96" s="78">
        <v>3.6999999999999998E-2</v>
      </c>
      <c r="O96" s="77">
        <v>388.55</v>
      </c>
      <c r="P96" s="77">
        <v>4827766</v>
      </c>
      <c r="Q96" s="77">
        <v>0</v>
      </c>
      <c r="R96" s="77">
        <v>18758.284792999999</v>
      </c>
      <c r="S96" s="78">
        <v>2.1399999999999999E-2</v>
      </c>
      <c r="T96" s="78">
        <f t="shared" si="1"/>
        <v>9.063467957886177E-3</v>
      </c>
      <c r="U96" s="78">
        <f>R96/'סכום נכסי הקרן'!$C$42</f>
        <v>1.1763389741178904E-3</v>
      </c>
    </row>
    <row r="97" spans="2:21">
      <c r="B97" t="s">
        <v>533</v>
      </c>
      <c r="C97" t="s">
        <v>534</v>
      </c>
      <c r="D97" t="s">
        <v>100</v>
      </c>
      <c r="E97" t="s">
        <v>123</v>
      </c>
      <c r="F97" t="s">
        <v>532</v>
      </c>
      <c r="G97" t="s">
        <v>335</v>
      </c>
      <c r="H97" t="s">
        <v>513</v>
      </c>
      <c r="I97" t="s">
        <v>149</v>
      </c>
      <c r="J97"/>
      <c r="K97" s="77">
        <v>5.04</v>
      </c>
      <c r="L97" t="s">
        <v>102</v>
      </c>
      <c r="M97" s="78">
        <v>2.9899999999999999E-2</v>
      </c>
      <c r="N97" s="78">
        <v>3.4000000000000002E-2</v>
      </c>
      <c r="O97" s="77">
        <v>318.86</v>
      </c>
      <c r="P97" s="77">
        <v>5169986</v>
      </c>
      <c r="Q97" s="77">
        <v>0</v>
      </c>
      <c r="R97" s="77">
        <v>16485.017359599999</v>
      </c>
      <c r="S97" s="78">
        <v>1.9900000000000001E-2</v>
      </c>
      <c r="T97" s="78">
        <f t="shared" si="1"/>
        <v>7.9650900001095835E-3</v>
      </c>
      <c r="U97" s="78">
        <f>R97/'סכום נכסי הקרן'!$C$42</f>
        <v>1.0337815329653139E-3</v>
      </c>
    </row>
    <row r="98" spans="2:21">
      <c r="B98" t="s">
        <v>535</v>
      </c>
      <c r="C98" t="s">
        <v>536</v>
      </c>
      <c r="D98" t="s">
        <v>100</v>
      </c>
      <c r="E98" t="s">
        <v>123</v>
      </c>
      <c r="F98" t="s">
        <v>532</v>
      </c>
      <c r="G98" t="s">
        <v>335</v>
      </c>
      <c r="H98" t="s">
        <v>513</v>
      </c>
      <c r="I98" t="s">
        <v>149</v>
      </c>
      <c r="J98"/>
      <c r="K98" s="77">
        <v>2.67</v>
      </c>
      <c r="L98" t="s">
        <v>102</v>
      </c>
      <c r="M98" s="78">
        <v>2.3199999999999998E-2</v>
      </c>
      <c r="N98" s="78">
        <v>3.5900000000000001E-2</v>
      </c>
      <c r="O98" s="77">
        <v>45.88</v>
      </c>
      <c r="P98" s="77">
        <v>5423550</v>
      </c>
      <c r="Q98" s="77">
        <v>0</v>
      </c>
      <c r="R98" s="77">
        <v>2488.32474</v>
      </c>
      <c r="S98" s="78">
        <v>7.6E-3</v>
      </c>
      <c r="T98" s="78">
        <f t="shared" si="1"/>
        <v>1.2022875118209884E-3</v>
      </c>
      <c r="U98" s="78">
        <f>R98/'סכום נכסי הקרן'!$C$42</f>
        <v>1.5604376435398147E-4</v>
      </c>
    </row>
    <row r="99" spans="2:21">
      <c r="B99" t="s">
        <v>537</v>
      </c>
      <c r="C99" t="s">
        <v>538</v>
      </c>
      <c r="D99" t="s">
        <v>100</v>
      </c>
      <c r="E99" t="s">
        <v>123</v>
      </c>
      <c r="F99" t="s">
        <v>539</v>
      </c>
      <c r="G99" t="s">
        <v>335</v>
      </c>
      <c r="H99" t="s">
        <v>513</v>
      </c>
      <c r="I99" t="s">
        <v>149</v>
      </c>
      <c r="J99"/>
      <c r="K99" s="77">
        <v>2.69</v>
      </c>
      <c r="L99" t="s">
        <v>102</v>
      </c>
      <c r="M99" s="78">
        <v>2.4199999999999999E-2</v>
      </c>
      <c r="N99" s="78">
        <v>3.7999999999999999E-2</v>
      </c>
      <c r="O99" s="77">
        <v>451.61</v>
      </c>
      <c r="P99" s="77">
        <v>5405050</v>
      </c>
      <c r="Q99" s="77">
        <v>0</v>
      </c>
      <c r="R99" s="77">
        <v>24409.746305000001</v>
      </c>
      <c r="S99" s="78">
        <v>1.49E-2</v>
      </c>
      <c r="T99" s="78">
        <f t="shared" si="1"/>
        <v>1.1794092900117214E-2</v>
      </c>
      <c r="U99" s="78">
        <f>R99/'סכום נכסי הקרן'!$C$42</f>
        <v>1.5307442148237815E-3</v>
      </c>
    </row>
    <row r="100" spans="2:21">
      <c r="B100" t="s">
        <v>540</v>
      </c>
      <c r="C100" t="s">
        <v>541</v>
      </c>
      <c r="D100" t="s">
        <v>100</v>
      </c>
      <c r="E100" t="s">
        <v>123</v>
      </c>
      <c r="F100" t="s">
        <v>539</v>
      </c>
      <c r="G100" t="s">
        <v>335</v>
      </c>
      <c r="H100" t="s">
        <v>513</v>
      </c>
      <c r="I100" t="s">
        <v>149</v>
      </c>
      <c r="J100"/>
      <c r="K100" s="77">
        <v>2.04</v>
      </c>
      <c r="L100" t="s">
        <v>102</v>
      </c>
      <c r="M100" s="78">
        <v>1.46E-2</v>
      </c>
      <c r="N100" s="78">
        <v>3.4599999999999999E-2</v>
      </c>
      <c r="O100" s="77">
        <v>412.93</v>
      </c>
      <c r="P100" s="77">
        <v>5387000</v>
      </c>
      <c r="Q100" s="77">
        <v>0</v>
      </c>
      <c r="R100" s="77">
        <v>22244.539100000002</v>
      </c>
      <c r="S100" s="78">
        <v>1.55E-2</v>
      </c>
      <c r="T100" s="78">
        <f t="shared" si="1"/>
        <v>1.074792656128303E-2</v>
      </c>
      <c r="U100" s="78">
        <f>R100/'סכום נכסי הקרן'!$C$42</f>
        <v>1.3949632705429467E-3</v>
      </c>
    </row>
    <row r="101" spans="2:21">
      <c r="B101" t="s">
        <v>542</v>
      </c>
      <c r="C101" t="s">
        <v>543</v>
      </c>
      <c r="D101" t="s">
        <v>100</v>
      </c>
      <c r="E101" t="s">
        <v>123</v>
      </c>
      <c r="F101" t="s">
        <v>539</v>
      </c>
      <c r="G101" t="s">
        <v>335</v>
      </c>
      <c r="H101" t="s">
        <v>513</v>
      </c>
      <c r="I101" t="s">
        <v>149</v>
      </c>
      <c r="J101"/>
      <c r="K101" s="77">
        <v>4.07</v>
      </c>
      <c r="L101" t="s">
        <v>102</v>
      </c>
      <c r="M101" s="78">
        <v>2E-3</v>
      </c>
      <c r="N101" s="78">
        <v>3.6999999999999998E-2</v>
      </c>
      <c r="O101" s="77">
        <v>269.62</v>
      </c>
      <c r="P101" s="77">
        <v>4728999</v>
      </c>
      <c r="Q101" s="77">
        <v>0</v>
      </c>
      <c r="R101" s="77">
        <v>12750.3271038</v>
      </c>
      <c r="S101" s="78">
        <v>2.35E-2</v>
      </c>
      <c r="T101" s="78">
        <f t="shared" si="1"/>
        <v>6.1605942351927144E-3</v>
      </c>
      <c r="U101" s="78">
        <f>R101/'סכום נכסי הקרן'!$C$42</f>
        <v>7.9957772634674305E-4</v>
      </c>
    </row>
    <row r="102" spans="2:21">
      <c r="B102" t="s">
        <v>544</v>
      </c>
      <c r="C102" t="s">
        <v>545</v>
      </c>
      <c r="D102" t="s">
        <v>100</v>
      </c>
      <c r="E102" t="s">
        <v>123</v>
      </c>
      <c r="F102" t="s">
        <v>539</v>
      </c>
      <c r="G102" t="s">
        <v>335</v>
      </c>
      <c r="H102" t="s">
        <v>513</v>
      </c>
      <c r="I102" t="s">
        <v>149</v>
      </c>
      <c r="J102"/>
      <c r="K102" s="77">
        <v>4.7300000000000004</v>
      </c>
      <c r="L102" t="s">
        <v>102</v>
      </c>
      <c r="M102" s="78">
        <v>3.1699999999999999E-2</v>
      </c>
      <c r="N102" s="78">
        <v>3.5099999999999999E-2</v>
      </c>
      <c r="O102" s="77">
        <v>365.89</v>
      </c>
      <c r="P102" s="77">
        <v>5221114</v>
      </c>
      <c r="Q102" s="77">
        <v>0</v>
      </c>
      <c r="R102" s="77">
        <v>19103.534014600002</v>
      </c>
      <c r="S102" s="78">
        <v>2.1700000000000001E-2</v>
      </c>
      <c r="T102" s="78">
        <f t="shared" si="1"/>
        <v>9.230282530326428E-3</v>
      </c>
      <c r="U102" s="78">
        <f>R102/'סכום נכסי הקרן'!$C$42</f>
        <v>1.1979896804395847E-3</v>
      </c>
    </row>
    <row r="103" spans="2:21">
      <c r="B103" t="s">
        <v>546</v>
      </c>
      <c r="C103" t="s">
        <v>547</v>
      </c>
      <c r="D103" t="s">
        <v>100</v>
      </c>
      <c r="E103" t="s">
        <v>123</v>
      </c>
      <c r="F103" t="s">
        <v>548</v>
      </c>
      <c r="G103" t="s">
        <v>467</v>
      </c>
      <c r="H103" t="s">
        <v>501</v>
      </c>
      <c r="I103" t="s">
        <v>208</v>
      </c>
      <c r="J103"/>
      <c r="K103" s="77">
        <v>0.67</v>
      </c>
      <c r="L103" t="s">
        <v>102</v>
      </c>
      <c r="M103" s="78">
        <v>3.85E-2</v>
      </c>
      <c r="N103" s="78">
        <v>2.4899999999999999E-2</v>
      </c>
      <c r="O103" s="77">
        <v>2479463.02</v>
      </c>
      <c r="P103" s="77">
        <v>117.44</v>
      </c>
      <c r="Q103" s="77">
        <v>0</v>
      </c>
      <c r="R103" s="77">
        <v>2911.8813706880001</v>
      </c>
      <c r="S103" s="78">
        <v>9.9000000000000008E-3</v>
      </c>
      <c r="T103" s="78">
        <f t="shared" si="1"/>
        <v>1.4069379898872703E-3</v>
      </c>
      <c r="U103" s="78">
        <f>R103/'סכום נכסי הקרן'!$C$42</f>
        <v>1.8260515724904415E-4</v>
      </c>
    </row>
    <row r="104" spans="2:21">
      <c r="B104" t="s">
        <v>549</v>
      </c>
      <c r="C104" t="s">
        <v>550</v>
      </c>
      <c r="D104" t="s">
        <v>100</v>
      </c>
      <c r="E104" t="s">
        <v>123</v>
      </c>
      <c r="F104" t="s">
        <v>470</v>
      </c>
      <c r="G104" t="s">
        <v>350</v>
      </c>
      <c r="H104" t="s">
        <v>513</v>
      </c>
      <c r="I104" t="s">
        <v>149</v>
      </c>
      <c r="J104"/>
      <c r="K104" s="77">
        <v>4.1399999999999997</v>
      </c>
      <c r="L104" t="s">
        <v>102</v>
      </c>
      <c r="M104" s="78">
        <v>2.4E-2</v>
      </c>
      <c r="N104" s="78">
        <v>3.1199999999999999E-2</v>
      </c>
      <c r="O104" s="77">
        <v>7712835.21</v>
      </c>
      <c r="P104" s="77">
        <v>109.47</v>
      </c>
      <c r="Q104" s="77">
        <v>0</v>
      </c>
      <c r="R104" s="77">
        <v>8443.2407043870007</v>
      </c>
      <c r="S104" s="78">
        <v>7.1999999999999998E-3</v>
      </c>
      <c r="T104" s="78">
        <f t="shared" si="1"/>
        <v>4.0795329865920696E-3</v>
      </c>
      <c r="U104" s="78">
        <f>R104/'סכום נכסי הקרן'!$C$42</f>
        <v>5.2947874595311449E-4</v>
      </c>
    </row>
    <row r="105" spans="2:21">
      <c r="B105" t="s">
        <v>551</v>
      </c>
      <c r="C105" t="s">
        <v>552</v>
      </c>
      <c r="D105" t="s">
        <v>100</v>
      </c>
      <c r="E105" t="s">
        <v>123</v>
      </c>
      <c r="F105" t="s">
        <v>470</v>
      </c>
      <c r="G105" t="s">
        <v>350</v>
      </c>
      <c r="H105" t="s">
        <v>513</v>
      </c>
      <c r="I105" t="s">
        <v>149</v>
      </c>
      <c r="J105"/>
      <c r="K105" s="77">
        <v>0.26</v>
      </c>
      <c r="L105" t="s">
        <v>102</v>
      </c>
      <c r="M105" s="78">
        <v>3.4799999999999998E-2</v>
      </c>
      <c r="N105" s="78">
        <v>4.1500000000000002E-2</v>
      </c>
      <c r="O105" s="77">
        <v>45209.21</v>
      </c>
      <c r="P105" s="77">
        <v>111.52</v>
      </c>
      <c r="Q105" s="77">
        <v>0</v>
      </c>
      <c r="R105" s="77">
        <v>50.417310991999997</v>
      </c>
      <c r="S105" s="78">
        <v>2.9999999999999997E-4</v>
      </c>
      <c r="T105" s="78">
        <f t="shared" si="1"/>
        <v>2.4360206049824766E-5</v>
      </c>
      <c r="U105" s="78">
        <f>R105/'סכום נכסי הקרן'!$C$42</f>
        <v>3.1616882110801372E-6</v>
      </c>
    </row>
    <row r="106" spans="2:21">
      <c r="B106" t="s">
        <v>553</v>
      </c>
      <c r="C106" t="s">
        <v>554</v>
      </c>
      <c r="D106" t="s">
        <v>100</v>
      </c>
      <c r="E106" t="s">
        <v>123</v>
      </c>
      <c r="F106" t="s">
        <v>470</v>
      </c>
      <c r="G106" t="s">
        <v>350</v>
      </c>
      <c r="H106" t="s">
        <v>513</v>
      </c>
      <c r="I106" t="s">
        <v>149</v>
      </c>
      <c r="J106"/>
      <c r="K106" s="77">
        <v>6.3</v>
      </c>
      <c r="L106" t="s">
        <v>102</v>
      </c>
      <c r="M106" s="78">
        <v>1.4999999999999999E-2</v>
      </c>
      <c r="N106" s="78">
        <v>3.3399999999999999E-2</v>
      </c>
      <c r="O106" s="77">
        <v>4646966.7300000004</v>
      </c>
      <c r="P106" s="77">
        <v>95.95</v>
      </c>
      <c r="Q106" s="77">
        <v>37.443440000000002</v>
      </c>
      <c r="R106" s="77">
        <v>4496.2080174350003</v>
      </c>
      <c r="S106" s="78">
        <v>1.78E-2</v>
      </c>
      <c r="T106" s="78">
        <f t="shared" si="1"/>
        <v>2.1724394179802693E-3</v>
      </c>
      <c r="U106" s="78">
        <f>R106/'סכום נכסי הקרן'!$C$42</f>
        <v>2.8195886697614453E-4</v>
      </c>
    </row>
    <row r="107" spans="2:21">
      <c r="B107" t="s">
        <v>555</v>
      </c>
      <c r="C107" t="s">
        <v>556</v>
      </c>
      <c r="D107" t="s">
        <v>100</v>
      </c>
      <c r="E107" t="s">
        <v>123</v>
      </c>
      <c r="F107" t="s">
        <v>557</v>
      </c>
      <c r="G107" t="s">
        <v>467</v>
      </c>
      <c r="H107" t="s">
        <v>513</v>
      </c>
      <c r="I107" t="s">
        <v>149</v>
      </c>
      <c r="J107"/>
      <c r="K107" s="77">
        <v>1.81</v>
      </c>
      <c r="L107" t="s">
        <v>102</v>
      </c>
      <c r="M107" s="78">
        <v>2.4799999999999999E-2</v>
      </c>
      <c r="N107" s="78">
        <v>2.8899999999999999E-2</v>
      </c>
      <c r="O107" s="77">
        <v>3178123.77</v>
      </c>
      <c r="P107" s="77">
        <v>111.24</v>
      </c>
      <c r="Q107" s="77">
        <v>0</v>
      </c>
      <c r="R107" s="77">
        <v>3535.3448817479998</v>
      </c>
      <c r="S107" s="78">
        <v>7.4999999999999997E-3</v>
      </c>
      <c r="T107" s="78">
        <f t="shared" si="1"/>
        <v>1.7081777683510349E-3</v>
      </c>
      <c r="U107" s="78">
        <f>R107/'סכום נכסי הקרן'!$C$42</f>
        <v>2.2170278451579412E-4</v>
      </c>
    </row>
    <row r="108" spans="2:21">
      <c r="B108" t="s">
        <v>558</v>
      </c>
      <c r="C108" t="s">
        <v>559</v>
      </c>
      <c r="D108" t="s">
        <v>100</v>
      </c>
      <c r="E108" t="s">
        <v>123</v>
      </c>
      <c r="F108" t="s">
        <v>339</v>
      </c>
      <c r="G108" t="s">
        <v>335</v>
      </c>
      <c r="H108" t="s">
        <v>513</v>
      </c>
      <c r="I108" t="s">
        <v>149</v>
      </c>
      <c r="J108"/>
      <c r="K108" s="77">
        <v>7.0000000000000007E-2</v>
      </c>
      <c r="L108" t="s">
        <v>102</v>
      </c>
      <c r="M108" s="78">
        <v>1.8200000000000001E-2</v>
      </c>
      <c r="N108" s="78">
        <v>8.7999999999999995E-2</v>
      </c>
      <c r="O108" s="77">
        <v>184.87</v>
      </c>
      <c r="P108" s="77">
        <v>5620000</v>
      </c>
      <c r="Q108" s="77">
        <v>0</v>
      </c>
      <c r="R108" s="77">
        <v>10389.694</v>
      </c>
      <c r="S108" s="78">
        <v>1.2999999999999999E-2</v>
      </c>
      <c r="T108" s="78">
        <f t="shared" si="1"/>
        <v>5.0200036783950679E-3</v>
      </c>
      <c r="U108" s="78">
        <f>R108/'סכום נכסי הקרן'!$C$42</f>
        <v>6.5154155170517466E-4</v>
      </c>
    </row>
    <row r="109" spans="2:21">
      <c r="B109" t="s">
        <v>560</v>
      </c>
      <c r="C109" t="s">
        <v>561</v>
      </c>
      <c r="D109" t="s">
        <v>100</v>
      </c>
      <c r="E109" t="s">
        <v>123</v>
      </c>
      <c r="F109" t="s">
        <v>339</v>
      </c>
      <c r="G109" t="s">
        <v>335</v>
      </c>
      <c r="H109" t="s">
        <v>513</v>
      </c>
      <c r="I109" t="s">
        <v>149</v>
      </c>
      <c r="J109"/>
      <c r="K109" s="77">
        <v>1.22</v>
      </c>
      <c r="L109" t="s">
        <v>102</v>
      </c>
      <c r="M109" s="78">
        <v>1.9E-2</v>
      </c>
      <c r="N109" s="78">
        <v>3.5700000000000003E-2</v>
      </c>
      <c r="O109" s="77">
        <v>296.77999999999997</v>
      </c>
      <c r="P109" s="77">
        <v>5452500</v>
      </c>
      <c r="Q109" s="77">
        <v>0</v>
      </c>
      <c r="R109" s="77">
        <v>16181.9295</v>
      </c>
      <c r="S109" s="78">
        <v>1.3599999999999999E-2</v>
      </c>
      <c r="T109" s="78">
        <f t="shared" si="1"/>
        <v>7.8186465947437597E-3</v>
      </c>
      <c r="U109" s="78">
        <f>R109/'סכום נכסי הקרן'!$C$42</f>
        <v>1.0147747812412706E-3</v>
      </c>
    </row>
    <row r="110" spans="2:21">
      <c r="B110" t="s">
        <v>562</v>
      </c>
      <c r="C110" t="s">
        <v>563</v>
      </c>
      <c r="D110" t="s">
        <v>100</v>
      </c>
      <c r="E110" t="s">
        <v>123</v>
      </c>
      <c r="F110" t="s">
        <v>339</v>
      </c>
      <c r="G110" t="s">
        <v>335</v>
      </c>
      <c r="H110" t="s">
        <v>513</v>
      </c>
      <c r="I110" t="s">
        <v>149</v>
      </c>
      <c r="J110"/>
      <c r="K110" s="77">
        <v>4.3899999999999997</v>
      </c>
      <c r="L110" t="s">
        <v>102</v>
      </c>
      <c r="M110" s="78">
        <v>3.3099999999999997E-2</v>
      </c>
      <c r="N110" s="78">
        <v>3.5299999999999998E-2</v>
      </c>
      <c r="O110" s="77">
        <v>278.26</v>
      </c>
      <c r="P110" s="77">
        <v>5170870</v>
      </c>
      <c r="Q110" s="77">
        <v>0</v>
      </c>
      <c r="R110" s="77">
        <v>14388.462862</v>
      </c>
      <c r="S110" s="78">
        <v>1.9800000000000002E-2</v>
      </c>
      <c r="T110" s="78">
        <f t="shared" si="1"/>
        <v>6.9520946905357204E-3</v>
      </c>
      <c r="U110" s="78">
        <f>R110/'סכום נכסי הקרן'!$C$42</f>
        <v>9.0230582534574731E-4</v>
      </c>
    </row>
    <row r="111" spans="2:21">
      <c r="B111" t="s">
        <v>564</v>
      </c>
      <c r="C111" t="s">
        <v>565</v>
      </c>
      <c r="D111" t="s">
        <v>100</v>
      </c>
      <c r="E111" t="s">
        <v>123</v>
      </c>
      <c r="F111" t="s">
        <v>339</v>
      </c>
      <c r="G111" t="s">
        <v>335</v>
      </c>
      <c r="H111" t="s">
        <v>513</v>
      </c>
      <c r="I111" t="s">
        <v>149</v>
      </c>
      <c r="J111"/>
      <c r="K111" s="77">
        <v>2.68</v>
      </c>
      <c r="L111" t="s">
        <v>102</v>
      </c>
      <c r="M111" s="78">
        <v>1.89E-2</v>
      </c>
      <c r="N111" s="78">
        <v>3.3399999999999999E-2</v>
      </c>
      <c r="O111" s="77">
        <v>183.71</v>
      </c>
      <c r="P111" s="77">
        <v>5395000</v>
      </c>
      <c r="Q111" s="77">
        <v>0</v>
      </c>
      <c r="R111" s="77">
        <v>9911.1545000000006</v>
      </c>
      <c r="S111" s="78">
        <v>2.3E-2</v>
      </c>
      <c r="T111" s="78">
        <f t="shared" si="1"/>
        <v>4.7887870467736423E-3</v>
      </c>
      <c r="U111" s="78">
        <f>R111/'סכום נכסי הקרן'!$C$42</f>
        <v>6.2153216274894382E-4</v>
      </c>
    </row>
    <row r="112" spans="2:21">
      <c r="B112" t="s">
        <v>566</v>
      </c>
      <c r="C112" t="s">
        <v>567</v>
      </c>
      <c r="D112" t="s">
        <v>100</v>
      </c>
      <c r="E112" t="s">
        <v>123</v>
      </c>
      <c r="F112" t="s">
        <v>568</v>
      </c>
      <c r="G112" t="s">
        <v>350</v>
      </c>
      <c r="H112" t="s">
        <v>513</v>
      </c>
      <c r="I112" t="s">
        <v>149</v>
      </c>
      <c r="J112"/>
      <c r="K112" s="77">
        <v>0.78</v>
      </c>
      <c r="L112" t="s">
        <v>102</v>
      </c>
      <c r="M112" s="78">
        <v>2.75E-2</v>
      </c>
      <c r="N112" s="78">
        <v>3.1699999999999999E-2</v>
      </c>
      <c r="O112" s="77">
        <v>708331.71</v>
      </c>
      <c r="P112" s="77">
        <v>112.87</v>
      </c>
      <c r="Q112" s="77">
        <v>0</v>
      </c>
      <c r="R112" s="77">
        <v>799.49400107700001</v>
      </c>
      <c r="S112" s="78">
        <v>2.5999999999999999E-3</v>
      </c>
      <c r="T112" s="78">
        <f t="shared" si="1"/>
        <v>3.862926883372437E-4</v>
      </c>
      <c r="U112" s="78">
        <f>R112/'סכום נכסי הקרן'!$C$42</f>
        <v>5.0136564372414351E-5</v>
      </c>
    </row>
    <row r="113" spans="2:21">
      <c r="B113" t="s">
        <v>569</v>
      </c>
      <c r="C113" t="s">
        <v>570</v>
      </c>
      <c r="D113" t="s">
        <v>100</v>
      </c>
      <c r="E113" t="s">
        <v>123</v>
      </c>
      <c r="F113" t="s">
        <v>568</v>
      </c>
      <c r="G113" t="s">
        <v>350</v>
      </c>
      <c r="H113" t="s">
        <v>513</v>
      </c>
      <c r="I113" t="s">
        <v>149</v>
      </c>
      <c r="J113"/>
      <c r="K113" s="77">
        <v>3.85</v>
      </c>
      <c r="L113" t="s">
        <v>102</v>
      </c>
      <c r="M113" s="78">
        <v>1.9599999999999999E-2</v>
      </c>
      <c r="N113" s="78">
        <v>3.09E-2</v>
      </c>
      <c r="O113" s="77">
        <v>5285435.87</v>
      </c>
      <c r="P113" s="77">
        <v>108.21</v>
      </c>
      <c r="Q113" s="77">
        <v>0</v>
      </c>
      <c r="R113" s="77">
        <v>5719.3701549269999</v>
      </c>
      <c r="S113" s="78">
        <v>5.0000000000000001E-3</v>
      </c>
      <c r="T113" s="78">
        <f t="shared" si="1"/>
        <v>2.763436460769346E-3</v>
      </c>
      <c r="U113" s="78">
        <f>R113/'סכום נכסי הקרן'!$C$42</f>
        <v>3.5866381680898422E-4</v>
      </c>
    </row>
    <row r="114" spans="2:21">
      <c r="B114" t="s">
        <v>571</v>
      </c>
      <c r="C114" t="s">
        <v>572</v>
      </c>
      <c r="D114" t="s">
        <v>100</v>
      </c>
      <c r="E114" t="s">
        <v>123</v>
      </c>
      <c r="F114" t="s">
        <v>568</v>
      </c>
      <c r="G114" t="s">
        <v>350</v>
      </c>
      <c r="H114" t="s">
        <v>513</v>
      </c>
      <c r="I114" t="s">
        <v>149</v>
      </c>
      <c r="J114"/>
      <c r="K114" s="77">
        <v>6.08</v>
      </c>
      <c r="L114" t="s">
        <v>102</v>
      </c>
      <c r="M114" s="78">
        <v>1.5800000000000002E-2</v>
      </c>
      <c r="N114" s="78">
        <v>3.3000000000000002E-2</v>
      </c>
      <c r="O114" s="77">
        <v>12132762.99</v>
      </c>
      <c r="P114" s="77">
        <v>100.66</v>
      </c>
      <c r="Q114" s="77">
        <v>0</v>
      </c>
      <c r="R114" s="77">
        <v>12212.839225734</v>
      </c>
      <c r="S114" s="78">
        <v>1.0200000000000001E-2</v>
      </c>
      <c r="T114" s="78">
        <f t="shared" si="1"/>
        <v>5.9008954293391369E-3</v>
      </c>
      <c r="U114" s="78">
        <f>R114/'סכום נכסי הקרן'!$C$42</f>
        <v>7.6587166280937184E-4</v>
      </c>
    </row>
    <row r="115" spans="2:21">
      <c r="B115" t="s">
        <v>573</v>
      </c>
      <c r="C115" t="s">
        <v>574</v>
      </c>
      <c r="D115" t="s">
        <v>100</v>
      </c>
      <c r="E115" t="s">
        <v>123</v>
      </c>
      <c r="F115" t="s">
        <v>575</v>
      </c>
      <c r="G115" t="s">
        <v>467</v>
      </c>
      <c r="H115" t="s">
        <v>513</v>
      </c>
      <c r="I115" t="s">
        <v>149</v>
      </c>
      <c r="J115"/>
      <c r="K115" s="77">
        <v>2.98</v>
      </c>
      <c r="L115" t="s">
        <v>102</v>
      </c>
      <c r="M115" s="78">
        <v>2.2499999999999999E-2</v>
      </c>
      <c r="N115" s="78">
        <v>2.5100000000000001E-2</v>
      </c>
      <c r="O115" s="77">
        <v>1672727.61</v>
      </c>
      <c r="P115" s="77">
        <v>113.07</v>
      </c>
      <c r="Q115" s="77">
        <v>0</v>
      </c>
      <c r="R115" s="77">
        <v>1891.353108627</v>
      </c>
      <c r="S115" s="78">
        <v>4.1000000000000003E-3</v>
      </c>
      <c r="T115" s="78">
        <f t="shared" si="1"/>
        <v>9.1384785369535298E-4</v>
      </c>
      <c r="U115" s="78">
        <f>R115/'סכום נכסי הקרן'!$C$42</f>
        <v>1.1860745265618422E-4</v>
      </c>
    </row>
    <row r="116" spans="2:21">
      <c r="B116" t="s">
        <v>576</v>
      </c>
      <c r="C116" t="s">
        <v>577</v>
      </c>
      <c r="D116" t="s">
        <v>100</v>
      </c>
      <c r="E116" t="s">
        <v>123</v>
      </c>
      <c r="F116" t="s">
        <v>578</v>
      </c>
      <c r="G116" t="s">
        <v>112</v>
      </c>
      <c r="H116" t="s">
        <v>579</v>
      </c>
      <c r="I116" t="s">
        <v>208</v>
      </c>
      <c r="J116"/>
      <c r="K116" s="77">
        <v>4.43</v>
      </c>
      <c r="L116" t="s">
        <v>102</v>
      </c>
      <c r="M116" s="78">
        <v>7.4999999999999997E-3</v>
      </c>
      <c r="N116" s="78">
        <v>4.1300000000000003E-2</v>
      </c>
      <c r="O116" s="77">
        <v>2232417.2999999998</v>
      </c>
      <c r="P116" s="77">
        <v>94.79</v>
      </c>
      <c r="Q116" s="77">
        <v>0</v>
      </c>
      <c r="R116" s="77">
        <v>2116.1083586700001</v>
      </c>
      <c r="S116" s="78">
        <v>4.5999999999999999E-3</v>
      </c>
      <c r="T116" s="78">
        <f t="shared" si="1"/>
        <v>1.0224431772876035E-3</v>
      </c>
      <c r="U116" s="78">
        <f>R116/'סכום נכסי הקרן'!$C$42</f>
        <v>1.3270193747613184E-4</v>
      </c>
    </row>
    <row r="117" spans="2:21">
      <c r="B117" t="s">
        <v>580</v>
      </c>
      <c r="C117" t="s">
        <v>581</v>
      </c>
      <c r="D117" t="s">
        <v>100</v>
      </c>
      <c r="E117" t="s">
        <v>123</v>
      </c>
      <c r="F117" t="s">
        <v>578</v>
      </c>
      <c r="G117" t="s">
        <v>112</v>
      </c>
      <c r="H117" t="s">
        <v>579</v>
      </c>
      <c r="I117" t="s">
        <v>208</v>
      </c>
      <c r="J117"/>
      <c r="K117" s="77">
        <v>5.1100000000000003</v>
      </c>
      <c r="L117" t="s">
        <v>102</v>
      </c>
      <c r="M117" s="78">
        <v>7.4999999999999997E-3</v>
      </c>
      <c r="N117" s="78">
        <v>4.2799999999999998E-2</v>
      </c>
      <c r="O117" s="77">
        <v>12340301.07</v>
      </c>
      <c r="P117" s="77">
        <v>90.28</v>
      </c>
      <c r="Q117" s="77">
        <v>50.055219999999998</v>
      </c>
      <c r="R117" s="77">
        <v>11190.879025996001</v>
      </c>
      <c r="S117" s="78">
        <v>1.4200000000000001E-2</v>
      </c>
      <c r="T117" s="78">
        <f t="shared" si="1"/>
        <v>5.407113421721E-3</v>
      </c>
      <c r="U117" s="78">
        <f>R117/'סכום נכסי הקרן'!$C$42</f>
        <v>7.0178416087541445E-4</v>
      </c>
    </row>
    <row r="118" spans="2:21">
      <c r="B118" t="s">
        <v>582</v>
      </c>
      <c r="C118" t="s">
        <v>583</v>
      </c>
      <c r="D118" t="s">
        <v>100</v>
      </c>
      <c r="E118" t="s">
        <v>123</v>
      </c>
      <c r="F118" t="s">
        <v>584</v>
      </c>
      <c r="G118" t="s">
        <v>585</v>
      </c>
      <c r="H118" t="s">
        <v>586</v>
      </c>
      <c r="I118" t="s">
        <v>149</v>
      </c>
      <c r="J118"/>
      <c r="K118" s="77">
        <v>4.1500000000000004</v>
      </c>
      <c r="L118" t="s">
        <v>102</v>
      </c>
      <c r="M118" s="78">
        <v>0.04</v>
      </c>
      <c r="N118" s="78">
        <v>5.9499999999999997E-2</v>
      </c>
      <c r="O118" s="77">
        <v>6575884.7199999997</v>
      </c>
      <c r="P118" s="77">
        <v>93.48</v>
      </c>
      <c r="Q118" s="77">
        <v>0</v>
      </c>
      <c r="R118" s="77">
        <v>6147.1370362560001</v>
      </c>
      <c r="S118" s="78">
        <v>1.4999999999999999E-2</v>
      </c>
      <c r="T118" s="78">
        <f t="shared" si="1"/>
        <v>2.9701212118089021E-3</v>
      </c>
      <c r="U118" s="78">
        <f>R118/'סכום נכסי הקרן'!$C$42</f>
        <v>3.8548923607823127E-4</v>
      </c>
    </row>
    <row r="119" spans="2:21">
      <c r="B119" t="s">
        <v>587</v>
      </c>
      <c r="C119" t="s">
        <v>588</v>
      </c>
      <c r="D119" t="s">
        <v>100</v>
      </c>
      <c r="E119" t="s">
        <v>123</v>
      </c>
      <c r="F119" t="s">
        <v>500</v>
      </c>
      <c r="G119" t="s">
        <v>350</v>
      </c>
      <c r="H119" t="s">
        <v>579</v>
      </c>
      <c r="I119" t="s">
        <v>208</v>
      </c>
      <c r="J119"/>
      <c r="K119" s="77">
        <v>1.71</v>
      </c>
      <c r="L119" t="s">
        <v>102</v>
      </c>
      <c r="M119" s="78">
        <v>2.0500000000000001E-2</v>
      </c>
      <c r="N119" s="78">
        <v>3.78E-2</v>
      </c>
      <c r="O119" s="77">
        <v>612490.93000000005</v>
      </c>
      <c r="P119" s="77">
        <v>110.12</v>
      </c>
      <c r="Q119" s="77">
        <v>0</v>
      </c>
      <c r="R119" s="77">
        <v>674.47501211600002</v>
      </c>
      <c r="S119" s="78">
        <v>1.6999999999999999E-3</v>
      </c>
      <c r="T119" s="78">
        <f t="shared" si="1"/>
        <v>3.2588708019773037E-4</v>
      </c>
      <c r="U119" s="78">
        <f>R119/'סכום נכסי הקרן'!$C$42</f>
        <v>4.2296577356409646E-5</v>
      </c>
    </row>
    <row r="120" spans="2:21">
      <c r="B120" t="s">
        <v>589</v>
      </c>
      <c r="C120" t="s">
        <v>590</v>
      </c>
      <c r="D120" t="s">
        <v>100</v>
      </c>
      <c r="E120" t="s">
        <v>123</v>
      </c>
      <c r="F120" t="s">
        <v>500</v>
      </c>
      <c r="G120" t="s">
        <v>350</v>
      </c>
      <c r="H120" t="s">
        <v>579</v>
      </c>
      <c r="I120" t="s">
        <v>208</v>
      </c>
      <c r="J120"/>
      <c r="K120" s="77">
        <v>2.5499999999999998</v>
      </c>
      <c r="L120" t="s">
        <v>102</v>
      </c>
      <c r="M120" s="78">
        <v>2.0500000000000001E-2</v>
      </c>
      <c r="N120" s="78">
        <v>3.61E-2</v>
      </c>
      <c r="O120" s="77">
        <v>3449824.2</v>
      </c>
      <c r="P120" s="77">
        <v>108.46</v>
      </c>
      <c r="Q120" s="77">
        <v>0</v>
      </c>
      <c r="R120" s="77">
        <v>3741.6793273200001</v>
      </c>
      <c r="S120" s="78">
        <v>4.4999999999999997E-3</v>
      </c>
      <c r="T120" s="78">
        <f t="shared" si="1"/>
        <v>1.8078726848472326E-3</v>
      </c>
      <c r="U120" s="78">
        <f>R120/'סכום נכסי הקרן'!$C$42</f>
        <v>2.3464209387737955E-4</v>
      </c>
    </row>
    <row r="121" spans="2:21">
      <c r="B121" t="s">
        <v>591</v>
      </c>
      <c r="C121" t="s">
        <v>592</v>
      </c>
      <c r="D121" t="s">
        <v>100</v>
      </c>
      <c r="E121" t="s">
        <v>123</v>
      </c>
      <c r="F121" t="s">
        <v>500</v>
      </c>
      <c r="G121" t="s">
        <v>350</v>
      </c>
      <c r="H121" t="s">
        <v>579</v>
      </c>
      <c r="I121" t="s">
        <v>208</v>
      </c>
      <c r="J121"/>
      <c r="K121" s="77">
        <v>5.27</v>
      </c>
      <c r="L121" t="s">
        <v>102</v>
      </c>
      <c r="M121" s="78">
        <v>8.3999999999999995E-3</v>
      </c>
      <c r="N121" s="78">
        <v>4.2700000000000002E-2</v>
      </c>
      <c r="O121" s="77">
        <v>8702993.8200000003</v>
      </c>
      <c r="P121" s="77">
        <v>93.32</v>
      </c>
      <c r="Q121" s="77">
        <v>0</v>
      </c>
      <c r="R121" s="77">
        <v>8121.6338328239999</v>
      </c>
      <c r="S121" s="78">
        <v>1.29E-2</v>
      </c>
      <c r="T121" s="78">
        <f t="shared" si="1"/>
        <v>3.9241417230723363E-3</v>
      </c>
      <c r="U121" s="78">
        <f>R121/'סכום נכסי הקרן'!$C$42</f>
        <v>5.0931066014257918E-4</v>
      </c>
    </row>
    <row r="122" spans="2:21">
      <c r="B122" t="s">
        <v>593</v>
      </c>
      <c r="C122" t="s">
        <v>594</v>
      </c>
      <c r="D122" t="s">
        <v>100</v>
      </c>
      <c r="E122" t="s">
        <v>123</v>
      </c>
      <c r="F122" t="s">
        <v>500</v>
      </c>
      <c r="G122" t="s">
        <v>350</v>
      </c>
      <c r="H122" t="s">
        <v>579</v>
      </c>
      <c r="I122" t="s">
        <v>208</v>
      </c>
      <c r="J122"/>
      <c r="K122" s="77">
        <v>6.26</v>
      </c>
      <c r="L122" t="s">
        <v>102</v>
      </c>
      <c r="M122" s="78">
        <v>5.0000000000000001E-3</v>
      </c>
      <c r="N122" s="78">
        <v>3.9899999999999998E-2</v>
      </c>
      <c r="O122" s="77">
        <v>1168922.42</v>
      </c>
      <c r="P122" s="77">
        <v>88.06</v>
      </c>
      <c r="Q122" s="77">
        <v>38.938589999999998</v>
      </c>
      <c r="R122" s="77">
        <v>1068.2916730520001</v>
      </c>
      <c r="S122" s="78">
        <v>6.4999999999999997E-3</v>
      </c>
      <c r="T122" s="78">
        <f t="shared" si="1"/>
        <v>5.1616805348837628E-4</v>
      </c>
      <c r="U122" s="78">
        <f>R122/'סכום נכסי הקרן'!$C$42</f>
        <v>6.699296575375725E-5</v>
      </c>
    </row>
    <row r="123" spans="2:21">
      <c r="B123" t="s">
        <v>595</v>
      </c>
      <c r="C123" t="s">
        <v>596</v>
      </c>
      <c r="D123" t="s">
        <v>100</v>
      </c>
      <c r="E123" t="s">
        <v>123</v>
      </c>
      <c r="F123" t="s">
        <v>500</v>
      </c>
      <c r="G123" t="s">
        <v>350</v>
      </c>
      <c r="H123" t="s">
        <v>579</v>
      </c>
      <c r="I123" t="s">
        <v>208</v>
      </c>
      <c r="J123"/>
      <c r="K123" s="77">
        <v>6.15</v>
      </c>
      <c r="L123" t="s">
        <v>102</v>
      </c>
      <c r="M123" s="78">
        <v>9.7000000000000003E-3</v>
      </c>
      <c r="N123" s="78">
        <v>4.4600000000000001E-2</v>
      </c>
      <c r="O123" s="77">
        <v>3173889.88</v>
      </c>
      <c r="P123" s="77">
        <v>88.66</v>
      </c>
      <c r="Q123" s="77">
        <v>114.14176</v>
      </c>
      <c r="R123" s="77">
        <v>2928.1125276080002</v>
      </c>
      <c r="S123" s="78">
        <v>7.6E-3</v>
      </c>
      <c r="T123" s="78">
        <f t="shared" si="1"/>
        <v>1.4147804217666893E-3</v>
      </c>
      <c r="U123" s="78">
        <f>R123/'סכום נכסי הקרן'!$C$42</f>
        <v>1.836230190999925E-4</v>
      </c>
    </row>
    <row r="124" spans="2:21">
      <c r="B124" t="s">
        <v>597</v>
      </c>
      <c r="C124" t="s">
        <v>598</v>
      </c>
      <c r="D124" t="s">
        <v>100</v>
      </c>
      <c r="E124" t="s">
        <v>123</v>
      </c>
      <c r="F124" t="s">
        <v>599</v>
      </c>
      <c r="G124" t="s">
        <v>132</v>
      </c>
      <c r="H124" t="s">
        <v>579</v>
      </c>
      <c r="I124" t="s">
        <v>208</v>
      </c>
      <c r="J124"/>
      <c r="K124" s="77">
        <v>0.77</v>
      </c>
      <c r="L124" t="s">
        <v>102</v>
      </c>
      <c r="M124" s="78">
        <v>1.9800000000000002E-2</v>
      </c>
      <c r="N124" s="78">
        <v>3.4599999999999999E-2</v>
      </c>
      <c r="O124" s="77">
        <v>1370807.01</v>
      </c>
      <c r="P124" s="77">
        <v>110.65</v>
      </c>
      <c r="Q124" s="77">
        <v>0</v>
      </c>
      <c r="R124" s="77">
        <v>1516.797956565</v>
      </c>
      <c r="S124" s="78">
        <v>8.9999999999999993E-3</v>
      </c>
      <c r="T124" s="78">
        <f t="shared" si="1"/>
        <v>7.3287349187939734E-4</v>
      </c>
      <c r="U124" s="78">
        <f>R124/'סכום נכסי הקרן'!$C$42</f>
        <v>9.5118960601110896E-5</v>
      </c>
    </row>
    <row r="125" spans="2:21">
      <c r="B125" t="s">
        <v>600</v>
      </c>
      <c r="C125" t="s">
        <v>601</v>
      </c>
      <c r="D125" t="s">
        <v>100</v>
      </c>
      <c r="E125" t="s">
        <v>123</v>
      </c>
      <c r="F125" t="s">
        <v>602</v>
      </c>
      <c r="G125" t="s">
        <v>361</v>
      </c>
      <c r="H125" t="s">
        <v>579</v>
      </c>
      <c r="I125" t="s">
        <v>208</v>
      </c>
      <c r="J125"/>
      <c r="K125" s="77">
        <v>2.5499999999999998</v>
      </c>
      <c r="L125" t="s">
        <v>102</v>
      </c>
      <c r="M125" s="78">
        <v>1.9400000000000001E-2</v>
      </c>
      <c r="N125" s="78">
        <v>2.9499999999999998E-2</v>
      </c>
      <c r="O125" s="77">
        <v>122832.56</v>
      </c>
      <c r="P125" s="77">
        <v>109.99</v>
      </c>
      <c r="Q125" s="77">
        <v>0</v>
      </c>
      <c r="R125" s="77">
        <v>135.10353274400001</v>
      </c>
      <c r="S125" s="78">
        <v>2.9999999999999997E-4</v>
      </c>
      <c r="T125" s="78">
        <f t="shared" si="1"/>
        <v>6.5278171940294733E-5</v>
      </c>
      <c r="U125" s="78">
        <f>R125/'סכום נכסי הקרן'!$C$42</f>
        <v>8.4723924847908542E-6</v>
      </c>
    </row>
    <row r="126" spans="2:21">
      <c r="B126" t="s">
        <v>603</v>
      </c>
      <c r="C126" t="s">
        <v>604</v>
      </c>
      <c r="D126" t="s">
        <v>100</v>
      </c>
      <c r="E126" t="s">
        <v>123</v>
      </c>
      <c r="F126" t="s">
        <v>602</v>
      </c>
      <c r="G126" t="s">
        <v>361</v>
      </c>
      <c r="H126" t="s">
        <v>579</v>
      </c>
      <c r="I126" t="s">
        <v>208</v>
      </c>
      <c r="J126"/>
      <c r="K126" s="77">
        <v>3.52</v>
      </c>
      <c r="L126" t="s">
        <v>102</v>
      </c>
      <c r="M126" s="78">
        <v>1.23E-2</v>
      </c>
      <c r="N126" s="78">
        <v>2.9100000000000001E-2</v>
      </c>
      <c r="O126" s="77">
        <v>8458468.2699999996</v>
      </c>
      <c r="P126" s="77">
        <v>105.97</v>
      </c>
      <c r="Q126" s="77">
        <v>0</v>
      </c>
      <c r="R126" s="77">
        <v>8963.4388257190003</v>
      </c>
      <c r="S126" s="78">
        <v>6.7000000000000002E-3</v>
      </c>
      <c r="T126" s="78">
        <f t="shared" si="1"/>
        <v>4.3308778753424837E-3</v>
      </c>
      <c r="U126" s="78">
        <f>R126/'סכום נכסי הקרן'!$C$42</f>
        <v>5.6210056245384766E-4</v>
      </c>
    </row>
    <row r="127" spans="2:21">
      <c r="B127" t="s">
        <v>605</v>
      </c>
      <c r="C127" t="s">
        <v>606</v>
      </c>
      <c r="D127" t="s">
        <v>100</v>
      </c>
      <c r="E127" t="s">
        <v>123</v>
      </c>
      <c r="F127" t="s">
        <v>607</v>
      </c>
      <c r="G127" t="s">
        <v>127</v>
      </c>
      <c r="H127" t="s">
        <v>579</v>
      </c>
      <c r="I127" t="s">
        <v>208</v>
      </c>
      <c r="J127"/>
      <c r="K127" s="77">
        <v>1.64</v>
      </c>
      <c r="L127" t="s">
        <v>102</v>
      </c>
      <c r="M127" s="78">
        <v>1.8499999999999999E-2</v>
      </c>
      <c r="N127" s="78">
        <v>3.9800000000000002E-2</v>
      </c>
      <c r="O127" s="77">
        <v>802202.68</v>
      </c>
      <c r="P127" s="77">
        <v>106.38</v>
      </c>
      <c r="Q127" s="77">
        <v>0</v>
      </c>
      <c r="R127" s="77">
        <v>853.38321098400002</v>
      </c>
      <c r="S127" s="78">
        <v>1E-3</v>
      </c>
      <c r="T127" s="78">
        <f t="shared" si="1"/>
        <v>4.1233041687467164E-4</v>
      </c>
      <c r="U127" s="78">
        <f>R127/'סכום נכסי הקרן'!$C$42</f>
        <v>5.3515976647980186E-5</v>
      </c>
    </row>
    <row r="128" spans="2:21">
      <c r="B128" t="s">
        <v>608</v>
      </c>
      <c r="C128" t="s">
        <v>609</v>
      </c>
      <c r="D128" t="s">
        <v>100</v>
      </c>
      <c r="E128" t="s">
        <v>123</v>
      </c>
      <c r="F128" t="s">
        <v>607</v>
      </c>
      <c r="G128" t="s">
        <v>127</v>
      </c>
      <c r="H128" t="s">
        <v>579</v>
      </c>
      <c r="I128" t="s">
        <v>208</v>
      </c>
      <c r="J128"/>
      <c r="K128" s="77">
        <v>2.25</v>
      </c>
      <c r="L128" t="s">
        <v>102</v>
      </c>
      <c r="M128" s="78">
        <v>3.2000000000000001E-2</v>
      </c>
      <c r="N128" s="78">
        <v>4.24E-2</v>
      </c>
      <c r="O128" s="77">
        <v>10440566.710000001</v>
      </c>
      <c r="P128" s="77">
        <v>101.36</v>
      </c>
      <c r="Q128" s="77">
        <v>0</v>
      </c>
      <c r="R128" s="77">
        <v>10582.558417255999</v>
      </c>
      <c r="S128" s="78">
        <v>2.87E-2</v>
      </c>
      <c r="T128" s="78">
        <f t="shared" si="1"/>
        <v>5.1131902615664917E-3</v>
      </c>
      <c r="U128" s="78">
        <f>R128/'סכום נכסי הקרן'!$C$42</f>
        <v>6.6363615061132994E-4</v>
      </c>
    </row>
    <row r="129" spans="2:21">
      <c r="B129" t="s">
        <v>610</v>
      </c>
      <c r="C129" t="s">
        <v>611</v>
      </c>
      <c r="D129" t="s">
        <v>100</v>
      </c>
      <c r="E129" t="s">
        <v>123</v>
      </c>
      <c r="F129" t="s">
        <v>612</v>
      </c>
      <c r="G129" t="s">
        <v>127</v>
      </c>
      <c r="H129" t="s">
        <v>579</v>
      </c>
      <c r="I129" t="s">
        <v>208</v>
      </c>
      <c r="J129"/>
      <c r="K129" s="77">
        <v>0.5</v>
      </c>
      <c r="L129" t="s">
        <v>102</v>
      </c>
      <c r="M129" s="78">
        <v>3.15E-2</v>
      </c>
      <c r="N129" s="78">
        <v>4.0399999999999998E-2</v>
      </c>
      <c r="O129" s="77">
        <v>2663307</v>
      </c>
      <c r="P129" s="77">
        <v>110.56</v>
      </c>
      <c r="Q129" s="77">
        <v>46.59845</v>
      </c>
      <c r="R129" s="77">
        <v>2991.1506691999998</v>
      </c>
      <c r="S129" s="78">
        <v>1.9599999999999999E-2</v>
      </c>
      <c r="T129" s="78">
        <f t="shared" si="1"/>
        <v>1.4452386530361596E-3</v>
      </c>
      <c r="U129" s="78">
        <f>R129/'סכום נכסי הקרן'!$C$42</f>
        <v>1.8757616426379252E-4</v>
      </c>
    </row>
    <row r="130" spans="2:21">
      <c r="B130" t="s">
        <v>613</v>
      </c>
      <c r="C130" t="s">
        <v>614</v>
      </c>
      <c r="D130" t="s">
        <v>100</v>
      </c>
      <c r="E130" t="s">
        <v>123</v>
      </c>
      <c r="F130" t="s">
        <v>612</v>
      </c>
      <c r="G130" t="s">
        <v>127</v>
      </c>
      <c r="H130" t="s">
        <v>579</v>
      </c>
      <c r="I130" t="s">
        <v>208</v>
      </c>
      <c r="J130"/>
      <c r="K130" s="77">
        <v>2.83</v>
      </c>
      <c r="L130" t="s">
        <v>102</v>
      </c>
      <c r="M130" s="78">
        <v>0.01</v>
      </c>
      <c r="N130" s="78">
        <v>3.6700000000000003E-2</v>
      </c>
      <c r="O130" s="77">
        <v>6038536.0999999996</v>
      </c>
      <c r="P130" s="77">
        <v>100.59</v>
      </c>
      <c r="Q130" s="77">
        <v>0</v>
      </c>
      <c r="R130" s="77">
        <v>6074.16346299</v>
      </c>
      <c r="S130" s="78">
        <v>1.6400000000000001E-2</v>
      </c>
      <c r="T130" s="78">
        <f t="shared" si="1"/>
        <v>2.9348624634549128E-3</v>
      </c>
      <c r="U130" s="78">
        <f>R130/'סכום נכסי הקרן'!$C$42</f>
        <v>3.8091303632112572E-4</v>
      </c>
    </row>
    <row r="131" spans="2:21">
      <c r="B131" t="s">
        <v>615</v>
      </c>
      <c r="C131" t="s">
        <v>616</v>
      </c>
      <c r="D131" t="s">
        <v>100</v>
      </c>
      <c r="E131" t="s">
        <v>123</v>
      </c>
      <c r="F131" t="s">
        <v>612</v>
      </c>
      <c r="G131" t="s">
        <v>127</v>
      </c>
      <c r="H131" t="s">
        <v>579</v>
      </c>
      <c r="I131" t="s">
        <v>208</v>
      </c>
      <c r="J131"/>
      <c r="K131" s="77">
        <v>3.42</v>
      </c>
      <c r="L131" t="s">
        <v>102</v>
      </c>
      <c r="M131" s="78">
        <v>3.2300000000000002E-2</v>
      </c>
      <c r="N131" s="78">
        <v>4.1500000000000002E-2</v>
      </c>
      <c r="O131" s="77">
        <v>6644905.21</v>
      </c>
      <c r="P131" s="77">
        <v>100.15</v>
      </c>
      <c r="Q131" s="77">
        <v>450.91401999999999</v>
      </c>
      <c r="R131" s="77">
        <v>7105.7865878149996</v>
      </c>
      <c r="S131" s="78">
        <v>1.41E-2</v>
      </c>
      <c r="T131" s="78">
        <f t="shared" si="1"/>
        <v>3.433313320750509E-3</v>
      </c>
      <c r="U131" s="78">
        <f>R131/'סכום נכסי הקרן'!$C$42</f>
        <v>4.4560650385957497E-4</v>
      </c>
    </row>
    <row r="132" spans="2:21">
      <c r="B132" t="s">
        <v>617</v>
      </c>
      <c r="C132" t="s">
        <v>618</v>
      </c>
      <c r="D132" t="s">
        <v>100</v>
      </c>
      <c r="E132" t="s">
        <v>123</v>
      </c>
      <c r="F132" t="s">
        <v>619</v>
      </c>
      <c r="G132" t="s">
        <v>112</v>
      </c>
      <c r="H132" t="s">
        <v>579</v>
      </c>
      <c r="I132" t="s">
        <v>208</v>
      </c>
      <c r="J132"/>
      <c r="K132" s="77">
        <v>4.8600000000000003</v>
      </c>
      <c r="L132" t="s">
        <v>102</v>
      </c>
      <c r="M132" s="78">
        <v>0.03</v>
      </c>
      <c r="N132" s="78">
        <v>4.3099999999999999E-2</v>
      </c>
      <c r="O132" s="77">
        <v>3999781.88</v>
      </c>
      <c r="P132" s="77">
        <v>95.81</v>
      </c>
      <c r="Q132" s="77">
        <v>0</v>
      </c>
      <c r="R132" s="77">
        <v>3832.1910192280002</v>
      </c>
      <c r="S132" s="78">
        <v>1.43E-2</v>
      </c>
      <c r="T132" s="78">
        <f t="shared" si="1"/>
        <v>1.8516053516915037E-3</v>
      </c>
      <c r="U132" s="78">
        <f>R132/'סכום נכסי הקרן'!$C$42</f>
        <v>2.4031811553819064E-4</v>
      </c>
    </row>
    <row r="133" spans="2:21">
      <c r="B133" t="s">
        <v>620</v>
      </c>
      <c r="C133" t="s">
        <v>621</v>
      </c>
      <c r="D133" t="s">
        <v>100</v>
      </c>
      <c r="E133" t="s">
        <v>123</v>
      </c>
      <c r="F133" t="s">
        <v>622</v>
      </c>
      <c r="G133" t="s">
        <v>350</v>
      </c>
      <c r="H133" t="s">
        <v>586</v>
      </c>
      <c r="I133" t="s">
        <v>149</v>
      </c>
      <c r="J133"/>
      <c r="K133" s="77">
        <v>1.99</v>
      </c>
      <c r="L133" t="s">
        <v>102</v>
      </c>
      <c r="M133" s="78">
        <v>2.5000000000000001E-2</v>
      </c>
      <c r="N133" s="78">
        <v>3.5400000000000001E-2</v>
      </c>
      <c r="O133" s="77">
        <v>3141934.39</v>
      </c>
      <c r="P133" s="77">
        <v>111.2</v>
      </c>
      <c r="Q133" s="77">
        <v>0</v>
      </c>
      <c r="R133" s="77">
        <v>3493.83104168</v>
      </c>
      <c r="S133" s="78">
        <v>8.8000000000000005E-3</v>
      </c>
      <c r="T133" s="78">
        <f t="shared" si="1"/>
        <v>1.6881194653975827E-3</v>
      </c>
      <c r="U133" s="78">
        <f>R133/'סכום נכסי הקרן'!$C$42</f>
        <v>2.1909943625788152E-4</v>
      </c>
    </row>
    <row r="134" spans="2:21">
      <c r="B134" t="s">
        <v>623</v>
      </c>
      <c r="C134" t="s">
        <v>624</v>
      </c>
      <c r="D134" t="s">
        <v>100</v>
      </c>
      <c r="E134" t="s">
        <v>123</v>
      </c>
      <c r="F134" t="s">
        <v>622</v>
      </c>
      <c r="G134" t="s">
        <v>350</v>
      </c>
      <c r="H134" t="s">
        <v>586</v>
      </c>
      <c r="I134" t="s">
        <v>149</v>
      </c>
      <c r="J134"/>
      <c r="K134" s="77">
        <v>4.9800000000000004</v>
      </c>
      <c r="L134" t="s">
        <v>102</v>
      </c>
      <c r="M134" s="78">
        <v>1.9E-2</v>
      </c>
      <c r="N134" s="78">
        <v>3.85E-2</v>
      </c>
      <c r="O134" s="77">
        <v>3700332.57</v>
      </c>
      <c r="P134" s="77">
        <v>102.11</v>
      </c>
      <c r="Q134" s="77">
        <v>0</v>
      </c>
      <c r="R134" s="77">
        <v>3778.409587227</v>
      </c>
      <c r="S134" s="78">
        <v>1.23E-2</v>
      </c>
      <c r="T134" s="78">
        <f t="shared" si="1"/>
        <v>1.8256196983628902E-3</v>
      </c>
      <c r="U134" s="78">
        <f>R134/'סכום נכסי הקרן'!$C$42</f>
        <v>2.3694546205495445E-4</v>
      </c>
    </row>
    <row r="135" spans="2:21">
      <c r="B135" t="s">
        <v>625</v>
      </c>
      <c r="C135" t="s">
        <v>626</v>
      </c>
      <c r="D135" t="s">
        <v>100</v>
      </c>
      <c r="E135" t="s">
        <v>123</v>
      </c>
      <c r="F135" t="s">
        <v>622</v>
      </c>
      <c r="G135" t="s">
        <v>350</v>
      </c>
      <c r="H135" t="s">
        <v>586</v>
      </c>
      <c r="I135" t="s">
        <v>149</v>
      </c>
      <c r="J135"/>
      <c r="K135" s="77">
        <v>6.74</v>
      </c>
      <c r="L135" t="s">
        <v>102</v>
      </c>
      <c r="M135" s="78">
        <v>3.8999999999999998E-3</v>
      </c>
      <c r="N135" s="78">
        <v>4.1700000000000001E-2</v>
      </c>
      <c r="O135" s="77">
        <v>3877117.22</v>
      </c>
      <c r="P135" s="77">
        <v>83.82</v>
      </c>
      <c r="Q135" s="77">
        <v>0</v>
      </c>
      <c r="R135" s="77">
        <v>3249.7996538040002</v>
      </c>
      <c r="S135" s="78">
        <v>1.6500000000000001E-2</v>
      </c>
      <c r="T135" s="78">
        <f t="shared" si="1"/>
        <v>1.5702104620350802E-3</v>
      </c>
      <c r="U135" s="78">
        <f>R135/'סכום נכסי הקרן'!$C$42</f>
        <v>2.0379613770823258E-4</v>
      </c>
    </row>
    <row r="136" spans="2:21">
      <c r="B136" t="s">
        <v>627</v>
      </c>
      <c r="C136" t="s">
        <v>628</v>
      </c>
      <c r="D136" t="s">
        <v>100</v>
      </c>
      <c r="E136" t="s">
        <v>123</v>
      </c>
      <c r="F136" t="s">
        <v>629</v>
      </c>
      <c r="G136" t="s">
        <v>630</v>
      </c>
      <c r="H136" t="s">
        <v>586</v>
      </c>
      <c r="I136" t="s">
        <v>149</v>
      </c>
      <c r="J136"/>
      <c r="K136" s="77">
        <v>1.29</v>
      </c>
      <c r="L136" t="s">
        <v>102</v>
      </c>
      <c r="M136" s="78">
        <v>1.8499999999999999E-2</v>
      </c>
      <c r="N136" s="78">
        <v>3.5799999999999998E-2</v>
      </c>
      <c r="O136" s="77">
        <v>4932262.6900000004</v>
      </c>
      <c r="P136" s="77">
        <v>109.43</v>
      </c>
      <c r="Q136" s="77">
        <v>0</v>
      </c>
      <c r="R136" s="77">
        <v>5397.3750616670004</v>
      </c>
      <c r="S136" s="78">
        <v>8.3999999999999995E-3</v>
      </c>
      <c r="T136" s="78">
        <f t="shared" si="1"/>
        <v>2.6078576196032479E-3</v>
      </c>
      <c r="U136" s="78">
        <f>R136/'סכום נכסי הקרן'!$C$42</f>
        <v>3.3847138547230844E-4</v>
      </c>
    </row>
    <row r="137" spans="2:21">
      <c r="B137" t="s">
        <v>631</v>
      </c>
      <c r="C137" t="s">
        <v>632</v>
      </c>
      <c r="D137" t="s">
        <v>100</v>
      </c>
      <c r="E137" t="s">
        <v>123</v>
      </c>
      <c r="F137" t="s">
        <v>629</v>
      </c>
      <c r="G137" t="s">
        <v>630</v>
      </c>
      <c r="H137" t="s">
        <v>586</v>
      </c>
      <c r="I137" t="s">
        <v>149</v>
      </c>
      <c r="J137"/>
      <c r="K137" s="77">
        <v>3.91</v>
      </c>
      <c r="L137" t="s">
        <v>102</v>
      </c>
      <c r="M137" s="78">
        <v>0.01</v>
      </c>
      <c r="N137" s="78">
        <v>4.7399999999999998E-2</v>
      </c>
      <c r="O137" s="77">
        <v>13128881.66</v>
      </c>
      <c r="P137" s="77">
        <v>94.21</v>
      </c>
      <c r="Q137" s="77">
        <v>0</v>
      </c>
      <c r="R137" s="77">
        <v>12368.719411886001</v>
      </c>
      <c r="S137" s="78">
        <v>1.11E-2</v>
      </c>
      <c r="T137" s="78">
        <f t="shared" si="1"/>
        <v>5.9762122873593974E-3</v>
      </c>
      <c r="U137" s="78">
        <f>R137/'סכום נכסי הקרן'!$C$42</f>
        <v>7.7564696691029787E-4</v>
      </c>
    </row>
    <row r="138" spans="2:21">
      <c r="B138" t="s">
        <v>633</v>
      </c>
      <c r="C138" t="s">
        <v>634</v>
      </c>
      <c r="D138" t="s">
        <v>100</v>
      </c>
      <c r="E138" t="s">
        <v>123</v>
      </c>
      <c r="F138" t="s">
        <v>629</v>
      </c>
      <c r="G138" t="s">
        <v>630</v>
      </c>
      <c r="H138" t="s">
        <v>586</v>
      </c>
      <c r="I138" t="s">
        <v>149</v>
      </c>
      <c r="J138"/>
      <c r="K138" s="77">
        <v>2.6</v>
      </c>
      <c r="L138" t="s">
        <v>102</v>
      </c>
      <c r="M138" s="78">
        <v>3.5400000000000001E-2</v>
      </c>
      <c r="N138" s="78">
        <v>4.5600000000000002E-2</v>
      </c>
      <c r="O138" s="77">
        <v>12740776.65</v>
      </c>
      <c r="P138" s="77">
        <v>100.73</v>
      </c>
      <c r="Q138" s="77">
        <v>233.04623000000001</v>
      </c>
      <c r="R138" s="77">
        <v>13066.830549545</v>
      </c>
      <c r="S138" s="78">
        <v>1.8499999999999999E-2</v>
      </c>
      <c r="T138" s="78">
        <f t="shared" si="1"/>
        <v>6.3135196689797553E-3</v>
      </c>
      <c r="U138" s="78">
        <f>R138/'סכום נכסי הקרן'!$C$42</f>
        <v>8.1942577443754646E-4</v>
      </c>
    </row>
    <row r="139" spans="2:21">
      <c r="B139" t="s">
        <v>635</v>
      </c>
      <c r="C139" t="s">
        <v>636</v>
      </c>
      <c r="D139" t="s">
        <v>100</v>
      </c>
      <c r="E139" t="s">
        <v>123</v>
      </c>
      <c r="F139" t="s">
        <v>629</v>
      </c>
      <c r="G139" t="s">
        <v>630</v>
      </c>
      <c r="H139" t="s">
        <v>586</v>
      </c>
      <c r="I139" t="s">
        <v>149</v>
      </c>
      <c r="J139"/>
      <c r="K139" s="77">
        <v>1.1499999999999999</v>
      </c>
      <c r="L139" t="s">
        <v>102</v>
      </c>
      <c r="M139" s="78">
        <v>0.01</v>
      </c>
      <c r="N139" s="78">
        <v>4.1099999999999998E-2</v>
      </c>
      <c r="O139" s="77">
        <v>7922474.4500000002</v>
      </c>
      <c r="P139" s="77">
        <v>106.62</v>
      </c>
      <c r="Q139" s="77">
        <v>0</v>
      </c>
      <c r="R139" s="77">
        <v>8446.9422585899993</v>
      </c>
      <c r="S139" s="78">
        <v>8.3000000000000001E-3</v>
      </c>
      <c r="T139" s="78">
        <f t="shared" si="1"/>
        <v>4.0813214719617862E-3</v>
      </c>
      <c r="U139" s="78">
        <f>R139/'סכום נכסי הקרן'!$C$42</f>
        <v>5.2971087178561188E-4</v>
      </c>
    </row>
    <row r="140" spans="2:21">
      <c r="B140" t="s">
        <v>637</v>
      </c>
      <c r="C140" t="s">
        <v>638</v>
      </c>
      <c r="D140" t="s">
        <v>100</v>
      </c>
      <c r="E140" t="s">
        <v>123</v>
      </c>
      <c r="F140" t="s">
        <v>639</v>
      </c>
      <c r="G140" t="s">
        <v>350</v>
      </c>
      <c r="H140" t="s">
        <v>586</v>
      </c>
      <c r="I140" t="s">
        <v>149</v>
      </c>
      <c r="J140"/>
      <c r="K140" s="77">
        <v>3.51</v>
      </c>
      <c r="L140" t="s">
        <v>102</v>
      </c>
      <c r="M140" s="78">
        <v>2.75E-2</v>
      </c>
      <c r="N140" s="78">
        <v>3.04E-2</v>
      </c>
      <c r="O140" s="77">
        <v>6887360.6799999997</v>
      </c>
      <c r="P140" s="77">
        <v>110.48</v>
      </c>
      <c r="Q140" s="77">
        <v>0</v>
      </c>
      <c r="R140" s="77">
        <v>7609.1560792640003</v>
      </c>
      <c r="S140" s="78">
        <v>1.35E-2</v>
      </c>
      <c r="T140" s="78">
        <f t="shared" ref="T140:T202" si="2">R140/$R$11</f>
        <v>3.6765270957342415E-3</v>
      </c>
      <c r="U140" s="78">
        <f>R140/'סכום נכסי הקרן'!$C$42</f>
        <v>4.7717299075897035E-4</v>
      </c>
    </row>
    <row r="141" spans="2:21">
      <c r="B141" t="s">
        <v>640</v>
      </c>
      <c r="C141" t="s">
        <v>641</v>
      </c>
      <c r="D141" t="s">
        <v>100</v>
      </c>
      <c r="E141" t="s">
        <v>123</v>
      </c>
      <c r="F141" t="s">
        <v>639</v>
      </c>
      <c r="G141" t="s">
        <v>350</v>
      </c>
      <c r="H141" t="s">
        <v>586</v>
      </c>
      <c r="I141" t="s">
        <v>149</v>
      </c>
      <c r="J141"/>
      <c r="K141" s="77">
        <v>5.16</v>
      </c>
      <c r="L141" t="s">
        <v>102</v>
      </c>
      <c r="M141" s="78">
        <v>8.5000000000000006E-3</v>
      </c>
      <c r="N141" s="78">
        <v>3.4700000000000002E-2</v>
      </c>
      <c r="O141" s="77">
        <v>5298691.6500000004</v>
      </c>
      <c r="P141" s="77">
        <v>96.94</v>
      </c>
      <c r="Q141" s="77">
        <v>0</v>
      </c>
      <c r="R141" s="77">
        <v>5136.5516855100004</v>
      </c>
      <c r="S141" s="78">
        <v>1.0200000000000001E-2</v>
      </c>
      <c r="T141" s="78">
        <f t="shared" si="2"/>
        <v>2.4818352066506089E-3</v>
      </c>
      <c r="U141" s="78">
        <f>R141/'סכום נכסי הקרן'!$C$42</f>
        <v>3.2211505512972911E-4</v>
      </c>
    </row>
    <row r="142" spans="2:21">
      <c r="B142" t="s">
        <v>642</v>
      </c>
      <c r="C142" t="s">
        <v>643</v>
      </c>
      <c r="D142" t="s">
        <v>100</v>
      </c>
      <c r="E142" t="s">
        <v>123</v>
      </c>
      <c r="F142" t="s">
        <v>639</v>
      </c>
      <c r="G142" t="s">
        <v>350</v>
      </c>
      <c r="H142" t="s">
        <v>586</v>
      </c>
      <c r="I142" t="s">
        <v>149</v>
      </c>
      <c r="J142"/>
      <c r="K142" s="77">
        <v>6.49</v>
      </c>
      <c r="L142" t="s">
        <v>102</v>
      </c>
      <c r="M142" s="78">
        <v>3.1800000000000002E-2</v>
      </c>
      <c r="N142" s="78">
        <v>3.6799999999999999E-2</v>
      </c>
      <c r="O142" s="77">
        <v>5293833.8</v>
      </c>
      <c r="P142" s="77">
        <v>101.6</v>
      </c>
      <c r="Q142" s="77">
        <v>0</v>
      </c>
      <c r="R142" s="77">
        <v>5378.5351407999997</v>
      </c>
      <c r="S142" s="78">
        <v>2.7E-2</v>
      </c>
      <c r="T142" s="78">
        <f t="shared" si="2"/>
        <v>2.5987547074238313E-3</v>
      </c>
      <c r="U142" s="78">
        <f>R142/'סכום נכסי הקרן'!$C$42</f>
        <v>3.3728992706980992E-4</v>
      </c>
    </row>
    <row r="143" spans="2:21">
      <c r="B143" t="s">
        <v>644</v>
      </c>
      <c r="C143" t="s">
        <v>645</v>
      </c>
      <c r="D143" t="s">
        <v>100</v>
      </c>
      <c r="E143" t="s">
        <v>123</v>
      </c>
      <c r="F143" t="s">
        <v>646</v>
      </c>
      <c r="G143" t="s">
        <v>647</v>
      </c>
      <c r="H143" t="s">
        <v>648</v>
      </c>
      <c r="I143" t="s">
        <v>149</v>
      </c>
      <c r="J143"/>
      <c r="K143" s="77">
        <v>2.41</v>
      </c>
      <c r="L143" t="s">
        <v>102</v>
      </c>
      <c r="M143" s="78">
        <v>2.5700000000000001E-2</v>
      </c>
      <c r="N143" s="78">
        <v>4.1099999999999998E-2</v>
      </c>
      <c r="O143" s="77">
        <v>8401067.4700000007</v>
      </c>
      <c r="P143" s="77">
        <v>109.71</v>
      </c>
      <c r="Q143" s="77">
        <v>0</v>
      </c>
      <c r="R143" s="77">
        <v>9216.8111213369993</v>
      </c>
      <c r="S143" s="78">
        <v>6.6E-3</v>
      </c>
      <c r="T143" s="78">
        <f t="shared" si="2"/>
        <v>4.4533001387898731E-3</v>
      </c>
      <c r="U143" s="78">
        <f>R143/'סכום נכסי הקרן'!$C$42</f>
        <v>5.779896327812368E-4</v>
      </c>
    </row>
    <row r="144" spans="2:21">
      <c r="B144" t="s">
        <v>649</v>
      </c>
      <c r="C144" t="s">
        <v>650</v>
      </c>
      <c r="D144" t="s">
        <v>100</v>
      </c>
      <c r="E144" t="s">
        <v>123</v>
      </c>
      <c r="F144" t="s">
        <v>646</v>
      </c>
      <c r="G144" t="s">
        <v>647</v>
      </c>
      <c r="H144" t="s">
        <v>648</v>
      </c>
      <c r="I144" t="s">
        <v>149</v>
      </c>
      <c r="J144"/>
      <c r="K144" s="77">
        <v>4.3099999999999996</v>
      </c>
      <c r="L144" t="s">
        <v>102</v>
      </c>
      <c r="M144" s="78">
        <v>0.04</v>
      </c>
      <c r="N144" s="78">
        <v>4.2700000000000002E-2</v>
      </c>
      <c r="O144" s="77">
        <v>4514552.33</v>
      </c>
      <c r="P144" s="77">
        <v>99.7</v>
      </c>
      <c r="Q144" s="77">
        <v>0</v>
      </c>
      <c r="R144" s="77">
        <v>4501.0086730100002</v>
      </c>
      <c r="S144" s="78">
        <v>1.43E-2</v>
      </c>
      <c r="T144" s="78">
        <f t="shared" si="2"/>
        <v>2.1747589577708741E-3</v>
      </c>
      <c r="U144" s="78">
        <f>R144/'סכום נכסי הקרן'!$C$42</f>
        <v>2.8225991786200676E-4</v>
      </c>
    </row>
    <row r="145" spans="2:21">
      <c r="B145" t="s">
        <v>651</v>
      </c>
      <c r="C145" t="s">
        <v>652</v>
      </c>
      <c r="D145" t="s">
        <v>100</v>
      </c>
      <c r="E145" t="s">
        <v>123</v>
      </c>
      <c r="F145" t="s">
        <v>646</v>
      </c>
      <c r="G145" t="s">
        <v>647</v>
      </c>
      <c r="H145" t="s">
        <v>648</v>
      </c>
      <c r="I145" t="s">
        <v>149</v>
      </c>
      <c r="J145"/>
      <c r="K145" s="77">
        <v>1.24</v>
      </c>
      <c r="L145" t="s">
        <v>102</v>
      </c>
      <c r="M145" s="78">
        <v>1.2200000000000001E-2</v>
      </c>
      <c r="N145" s="78">
        <v>3.8199999999999998E-2</v>
      </c>
      <c r="O145" s="77">
        <v>1219774.26</v>
      </c>
      <c r="P145" s="77">
        <v>108.19</v>
      </c>
      <c r="Q145" s="77">
        <v>0</v>
      </c>
      <c r="R145" s="77">
        <v>1319.6737718940001</v>
      </c>
      <c r="S145" s="78">
        <v>2.7000000000000001E-3</v>
      </c>
      <c r="T145" s="78">
        <f t="shared" si="2"/>
        <v>6.3762871064242837E-4</v>
      </c>
      <c r="U145" s="78">
        <f>R145/'סכום נכסי הקרן'!$C$42</f>
        <v>8.275723010556784E-5</v>
      </c>
    </row>
    <row r="146" spans="2:21">
      <c r="B146" t="s">
        <v>653</v>
      </c>
      <c r="C146" t="s">
        <v>654</v>
      </c>
      <c r="D146" t="s">
        <v>100</v>
      </c>
      <c r="E146" t="s">
        <v>123</v>
      </c>
      <c r="F146" t="s">
        <v>646</v>
      </c>
      <c r="G146" t="s">
        <v>647</v>
      </c>
      <c r="H146" t="s">
        <v>648</v>
      </c>
      <c r="I146" t="s">
        <v>149</v>
      </c>
      <c r="J146"/>
      <c r="K146" s="77">
        <v>5.09</v>
      </c>
      <c r="L146" t="s">
        <v>102</v>
      </c>
      <c r="M146" s="78">
        <v>1.09E-2</v>
      </c>
      <c r="N146" s="78">
        <v>4.3200000000000002E-2</v>
      </c>
      <c r="O146" s="77">
        <v>3250953.01</v>
      </c>
      <c r="P146" s="77">
        <v>93.49</v>
      </c>
      <c r="Q146" s="77">
        <v>0</v>
      </c>
      <c r="R146" s="77">
        <v>3039.3159690490002</v>
      </c>
      <c r="S146" s="78">
        <v>5.7999999999999996E-3</v>
      </c>
      <c r="T146" s="78">
        <f t="shared" si="2"/>
        <v>1.4685107515611962E-3</v>
      </c>
      <c r="U146" s="78">
        <f>R146/'סכום נכסי הקרן'!$C$42</f>
        <v>1.9059662802354931E-4</v>
      </c>
    </row>
    <row r="147" spans="2:21">
      <c r="B147" t="s">
        <v>655</v>
      </c>
      <c r="C147" t="s">
        <v>656</v>
      </c>
      <c r="D147" t="s">
        <v>100</v>
      </c>
      <c r="E147" t="s">
        <v>123</v>
      </c>
      <c r="F147" t="s">
        <v>646</v>
      </c>
      <c r="G147" t="s">
        <v>647</v>
      </c>
      <c r="H147" t="s">
        <v>648</v>
      </c>
      <c r="I147" t="s">
        <v>149</v>
      </c>
      <c r="J147"/>
      <c r="K147" s="77">
        <v>6.06</v>
      </c>
      <c r="L147" t="s">
        <v>102</v>
      </c>
      <c r="M147" s="78">
        <v>1.54E-2</v>
      </c>
      <c r="N147" s="78">
        <v>4.53E-2</v>
      </c>
      <c r="O147" s="77">
        <v>3640964.79</v>
      </c>
      <c r="P147" s="77">
        <v>90.46</v>
      </c>
      <c r="Q147" s="77">
        <v>30.324909999999999</v>
      </c>
      <c r="R147" s="77">
        <v>3323.9416590340002</v>
      </c>
      <c r="S147" s="78">
        <v>1.04E-2</v>
      </c>
      <c r="T147" s="78">
        <f t="shared" si="2"/>
        <v>1.606033763373713E-3</v>
      </c>
      <c r="U147" s="78">
        <f>R147/'סכום נכסי הקרן'!$C$42</f>
        <v>2.0844561026575807E-4</v>
      </c>
    </row>
    <row r="148" spans="2:21">
      <c r="B148" t="s">
        <v>657</v>
      </c>
      <c r="C148" t="s">
        <v>658</v>
      </c>
      <c r="D148" t="s">
        <v>100</v>
      </c>
      <c r="E148" t="s">
        <v>123</v>
      </c>
      <c r="F148" t="s">
        <v>659</v>
      </c>
      <c r="G148" t="s">
        <v>585</v>
      </c>
      <c r="H148" t="s">
        <v>660</v>
      </c>
      <c r="I148" t="s">
        <v>208</v>
      </c>
      <c r="J148"/>
      <c r="K148" s="77">
        <v>4.2300000000000004</v>
      </c>
      <c r="L148" t="s">
        <v>102</v>
      </c>
      <c r="M148" s="78">
        <v>7.4999999999999997E-3</v>
      </c>
      <c r="N148" s="78">
        <v>4.1700000000000001E-2</v>
      </c>
      <c r="O148" s="77">
        <v>17126341.02</v>
      </c>
      <c r="P148" s="77">
        <v>94.68</v>
      </c>
      <c r="Q148" s="77">
        <v>0</v>
      </c>
      <c r="R148" s="77">
        <v>16215.219677736</v>
      </c>
      <c r="S148" s="78">
        <v>1.11E-2</v>
      </c>
      <c r="T148" s="78">
        <f t="shared" si="2"/>
        <v>7.8347314587146472E-3</v>
      </c>
      <c r="U148" s="78">
        <f>R148/'סכום נכסי הקרן'!$C$42</f>
        <v>1.0168624205941384E-3</v>
      </c>
    </row>
    <row r="149" spans="2:21">
      <c r="B149" t="s">
        <v>661</v>
      </c>
      <c r="C149" t="s">
        <v>662</v>
      </c>
      <c r="D149" t="s">
        <v>100</v>
      </c>
      <c r="E149" t="s">
        <v>123</v>
      </c>
      <c r="F149" t="s">
        <v>659</v>
      </c>
      <c r="G149" t="s">
        <v>585</v>
      </c>
      <c r="H149" t="s">
        <v>660</v>
      </c>
      <c r="I149" t="s">
        <v>208</v>
      </c>
      <c r="J149"/>
      <c r="K149" s="77">
        <v>6.26</v>
      </c>
      <c r="L149" t="s">
        <v>102</v>
      </c>
      <c r="M149" s="78">
        <v>4.0800000000000003E-2</v>
      </c>
      <c r="N149" s="78">
        <v>4.36E-2</v>
      </c>
      <c r="O149" s="77">
        <v>4516317.63</v>
      </c>
      <c r="P149" s="77">
        <v>99.17</v>
      </c>
      <c r="Q149" s="77">
        <v>0</v>
      </c>
      <c r="R149" s="77">
        <v>4478.8321936709999</v>
      </c>
      <c r="S149" s="78">
        <v>0</v>
      </c>
      <c r="T149" s="78">
        <f t="shared" si="2"/>
        <v>2.16404391574407E-3</v>
      </c>
      <c r="U149" s="78">
        <f>R149/'סכום נכסי הקרן'!$C$42</f>
        <v>2.8086922264423714E-4</v>
      </c>
    </row>
    <row r="150" spans="2:21">
      <c r="B150" t="s">
        <v>663</v>
      </c>
      <c r="C150" t="s">
        <v>664</v>
      </c>
      <c r="D150" t="s">
        <v>100</v>
      </c>
      <c r="E150" t="s">
        <v>123</v>
      </c>
      <c r="F150" t="s">
        <v>665</v>
      </c>
      <c r="G150" t="s">
        <v>647</v>
      </c>
      <c r="H150" t="s">
        <v>648</v>
      </c>
      <c r="I150" t="s">
        <v>149</v>
      </c>
      <c r="J150"/>
      <c r="K150" s="77">
        <v>3.32</v>
      </c>
      <c r="L150" t="s">
        <v>102</v>
      </c>
      <c r="M150" s="78">
        <v>1.3299999999999999E-2</v>
      </c>
      <c r="N150" s="78">
        <v>3.6400000000000002E-2</v>
      </c>
      <c r="O150" s="77">
        <v>4282216.13</v>
      </c>
      <c r="P150" s="77">
        <v>103.34</v>
      </c>
      <c r="Q150" s="77">
        <v>31.727969999999999</v>
      </c>
      <c r="R150" s="77">
        <v>4456.9701187419996</v>
      </c>
      <c r="S150" s="78">
        <v>1.3100000000000001E-2</v>
      </c>
      <c r="T150" s="78">
        <f t="shared" si="2"/>
        <v>2.1534807849568757E-3</v>
      </c>
      <c r="U150" s="78">
        <f>R150/'סכום נכסי הקרן'!$C$42</f>
        <v>2.794982438432507E-4</v>
      </c>
    </row>
    <row r="151" spans="2:21">
      <c r="B151" t="s">
        <v>666</v>
      </c>
      <c r="C151" t="s">
        <v>667</v>
      </c>
      <c r="D151" t="s">
        <v>100</v>
      </c>
      <c r="E151" t="s">
        <v>123</v>
      </c>
      <c r="F151" t="s">
        <v>668</v>
      </c>
      <c r="G151" t="s">
        <v>350</v>
      </c>
      <c r="H151" t="s">
        <v>660</v>
      </c>
      <c r="I151" t="s">
        <v>208</v>
      </c>
      <c r="J151"/>
      <c r="K151" s="77">
        <v>3.53</v>
      </c>
      <c r="L151" t="s">
        <v>102</v>
      </c>
      <c r="M151" s="78">
        <v>1.7999999999999999E-2</v>
      </c>
      <c r="N151" s="78">
        <v>3.2399999999999998E-2</v>
      </c>
      <c r="O151" s="77">
        <v>485526.42</v>
      </c>
      <c r="P151" s="77">
        <v>106.61</v>
      </c>
      <c r="Q151" s="77">
        <v>2.4537599999999999</v>
      </c>
      <c r="R151" s="77">
        <v>520.07347636199995</v>
      </c>
      <c r="S151" s="78">
        <v>5.9999999999999995E-4</v>
      </c>
      <c r="T151" s="78">
        <f t="shared" si="2"/>
        <v>2.5128466385756408E-4</v>
      </c>
      <c r="U151" s="78">
        <f>R151/'סכום נכסי הקרן'!$C$42</f>
        <v>3.2613999968584439E-5</v>
      </c>
    </row>
    <row r="152" spans="2:21">
      <c r="B152" t="s">
        <v>669</v>
      </c>
      <c r="C152" t="s">
        <v>670</v>
      </c>
      <c r="D152" t="s">
        <v>100</v>
      </c>
      <c r="E152" t="s">
        <v>123</v>
      </c>
      <c r="F152" t="s">
        <v>671</v>
      </c>
      <c r="G152" t="s">
        <v>350</v>
      </c>
      <c r="H152" t="s">
        <v>660</v>
      </c>
      <c r="I152" t="s">
        <v>208</v>
      </c>
      <c r="J152"/>
      <c r="K152" s="77">
        <v>4.75</v>
      </c>
      <c r="L152" t="s">
        <v>102</v>
      </c>
      <c r="M152" s="78">
        <v>3.6200000000000003E-2</v>
      </c>
      <c r="N152" s="78">
        <v>4.4699999999999997E-2</v>
      </c>
      <c r="O152" s="77">
        <v>13324018.140000001</v>
      </c>
      <c r="P152" s="77">
        <v>99.56</v>
      </c>
      <c r="Q152" s="77">
        <v>0</v>
      </c>
      <c r="R152" s="77">
        <v>13265.392460184001</v>
      </c>
      <c r="S152" s="78">
        <v>7.4999999999999997E-3</v>
      </c>
      <c r="T152" s="78">
        <f t="shared" si="2"/>
        <v>6.4094591183799917E-3</v>
      </c>
      <c r="U152" s="78">
        <f>R152/'סכום נכסי הקרן'!$C$42</f>
        <v>8.3187766526005556E-4</v>
      </c>
    </row>
    <row r="153" spans="2:21">
      <c r="B153" t="s">
        <v>672</v>
      </c>
      <c r="C153" t="s">
        <v>673</v>
      </c>
      <c r="D153" t="s">
        <v>100</v>
      </c>
      <c r="E153" t="s">
        <v>123</v>
      </c>
      <c r="F153" t="s">
        <v>674</v>
      </c>
      <c r="G153" t="s">
        <v>361</v>
      </c>
      <c r="H153" t="s">
        <v>675</v>
      </c>
      <c r="I153" t="s">
        <v>208</v>
      </c>
      <c r="J153"/>
      <c r="K153" s="77">
        <v>3.58</v>
      </c>
      <c r="L153" t="s">
        <v>102</v>
      </c>
      <c r="M153" s="78">
        <v>2.75E-2</v>
      </c>
      <c r="N153" s="78">
        <v>3.9E-2</v>
      </c>
      <c r="O153" s="77">
        <v>8813359.75</v>
      </c>
      <c r="P153" s="77">
        <v>106.24</v>
      </c>
      <c r="Q153" s="77">
        <v>293.81662</v>
      </c>
      <c r="R153" s="77">
        <v>9657.1300183999992</v>
      </c>
      <c r="S153" s="78">
        <v>9.7999999999999997E-3</v>
      </c>
      <c r="T153" s="78">
        <f t="shared" si="2"/>
        <v>4.6660496656694053E-3</v>
      </c>
      <c r="U153" s="78">
        <f>R153/'סכום נכסי הקרן'!$C$42</f>
        <v>6.0560219359751671E-4</v>
      </c>
    </row>
    <row r="154" spans="2:21">
      <c r="B154" t="s">
        <v>676</v>
      </c>
      <c r="C154" t="s">
        <v>677</v>
      </c>
      <c r="D154" t="s">
        <v>100</v>
      </c>
      <c r="E154" t="s">
        <v>123</v>
      </c>
      <c r="F154" t="s">
        <v>678</v>
      </c>
      <c r="G154" t="s">
        <v>679</v>
      </c>
      <c r="H154" t="s">
        <v>680</v>
      </c>
      <c r="I154" t="s">
        <v>149</v>
      </c>
      <c r="J154"/>
      <c r="K154" s="77">
        <v>4.04</v>
      </c>
      <c r="L154" t="s">
        <v>102</v>
      </c>
      <c r="M154" s="78">
        <v>3.2500000000000001E-2</v>
      </c>
      <c r="N154" s="78">
        <v>4.82E-2</v>
      </c>
      <c r="O154" s="77">
        <v>3234007.86</v>
      </c>
      <c r="P154" s="77">
        <v>99.9</v>
      </c>
      <c r="Q154" s="77">
        <v>0</v>
      </c>
      <c r="R154" s="77">
        <v>3230.7738521400001</v>
      </c>
      <c r="S154" s="78">
        <v>1.24E-2</v>
      </c>
      <c r="T154" s="78">
        <f t="shared" si="2"/>
        <v>1.5610177375585271E-3</v>
      </c>
      <c r="U154" s="78">
        <f>R154/'סכום נכסי הקרן'!$C$42</f>
        <v>2.0260302265223597E-4</v>
      </c>
    </row>
    <row r="155" spans="2:21">
      <c r="B155" t="s">
        <v>681</v>
      </c>
      <c r="C155" t="s">
        <v>682</v>
      </c>
      <c r="D155" t="s">
        <v>100</v>
      </c>
      <c r="E155" t="s">
        <v>123</v>
      </c>
      <c r="F155" t="s">
        <v>665</v>
      </c>
      <c r="G155" t="s">
        <v>647</v>
      </c>
      <c r="H155" t="s">
        <v>680</v>
      </c>
      <c r="I155" t="s">
        <v>149</v>
      </c>
      <c r="J155"/>
      <c r="K155" s="77">
        <v>3.08</v>
      </c>
      <c r="L155" t="s">
        <v>102</v>
      </c>
      <c r="M155" s="78">
        <v>3.2800000000000003E-2</v>
      </c>
      <c r="N155" s="78">
        <v>7.6600000000000001E-2</v>
      </c>
      <c r="O155" s="77">
        <v>6282347.6799999997</v>
      </c>
      <c r="P155" s="77">
        <v>99.89</v>
      </c>
      <c r="Q155" s="77">
        <v>0</v>
      </c>
      <c r="R155" s="77">
        <v>6275.4370975519996</v>
      </c>
      <c r="S155" s="78">
        <v>4.4999999999999997E-3</v>
      </c>
      <c r="T155" s="78">
        <f t="shared" si="2"/>
        <v>3.0321121404776608E-3</v>
      </c>
      <c r="U155" s="78">
        <f>R155/'סכום נכסי הקרן'!$C$42</f>
        <v>3.9353498035334317E-4</v>
      </c>
    </row>
    <row r="156" spans="2:21">
      <c r="B156" t="s">
        <v>683</v>
      </c>
      <c r="C156" t="s">
        <v>684</v>
      </c>
      <c r="D156" t="s">
        <v>100</v>
      </c>
      <c r="E156" t="s">
        <v>123</v>
      </c>
      <c r="F156" t="s">
        <v>665</v>
      </c>
      <c r="G156" t="s">
        <v>647</v>
      </c>
      <c r="H156" t="s">
        <v>680</v>
      </c>
      <c r="I156" t="s">
        <v>149</v>
      </c>
      <c r="J156"/>
      <c r="K156" s="77">
        <v>2.4</v>
      </c>
      <c r="L156" t="s">
        <v>102</v>
      </c>
      <c r="M156" s="78">
        <v>0.04</v>
      </c>
      <c r="N156" s="78">
        <v>7.3700000000000002E-2</v>
      </c>
      <c r="O156" s="77">
        <v>6428922.1900000004</v>
      </c>
      <c r="P156" s="77">
        <v>103.93</v>
      </c>
      <c r="Q156" s="77">
        <v>0</v>
      </c>
      <c r="R156" s="77">
        <v>6681.5788320669999</v>
      </c>
      <c r="S156" s="78">
        <v>2.5000000000000001E-3</v>
      </c>
      <c r="T156" s="78">
        <f t="shared" si="2"/>
        <v>3.228348237634618E-3</v>
      </c>
      <c r="U156" s="78">
        <f>R156/'סכום נכסי הקרן'!$C$42</f>
        <v>4.1900427867128538E-4</v>
      </c>
    </row>
    <row r="157" spans="2:21">
      <c r="B157" t="s">
        <v>685</v>
      </c>
      <c r="C157" t="s">
        <v>686</v>
      </c>
      <c r="D157" t="s">
        <v>100</v>
      </c>
      <c r="E157" t="s">
        <v>123</v>
      </c>
      <c r="F157" t="s">
        <v>665</v>
      </c>
      <c r="G157" t="s">
        <v>647</v>
      </c>
      <c r="H157" t="s">
        <v>680</v>
      </c>
      <c r="I157" t="s">
        <v>149</v>
      </c>
      <c r="J157"/>
      <c r="K157" s="77">
        <v>4.9400000000000004</v>
      </c>
      <c r="L157" t="s">
        <v>102</v>
      </c>
      <c r="M157" s="78">
        <v>1.7899999999999999E-2</v>
      </c>
      <c r="N157" s="78">
        <v>7.1900000000000006E-2</v>
      </c>
      <c r="O157" s="77">
        <v>2392532.19</v>
      </c>
      <c r="P157" s="77">
        <v>85.02</v>
      </c>
      <c r="Q157" s="77">
        <v>617.21933000000001</v>
      </c>
      <c r="R157" s="77">
        <v>2651.3501979379998</v>
      </c>
      <c r="S157" s="78">
        <v>2.3E-3</v>
      </c>
      <c r="T157" s="78">
        <f t="shared" si="2"/>
        <v>1.2810567612830802E-3</v>
      </c>
      <c r="U157" s="78">
        <f>R157/'סכום נכסי הקרן'!$C$42</f>
        <v>1.6626715109014243E-4</v>
      </c>
    </row>
    <row r="158" spans="2:21">
      <c r="B158" t="s">
        <v>687</v>
      </c>
      <c r="C158" t="s">
        <v>688</v>
      </c>
      <c r="D158" t="s">
        <v>100</v>
      </c>
      <c r="E158" t="s">
        <v>123</v>
      </c>
      <c r="F158" t="s">
        <v>668</v>
      </c>
      <c r="G158" t="s">
        <v>350</v>
      </c>
      <c r="H158" t="s">
        <v>675</v>
      </c>
      <c r="I158" t="s">
        <v>208</v>
      </c>
      <c r="J158"/>
      <c r="K158" s="77">
        <v>2.78</v>
      </c>
      <c r="L158" t="s">
        <v>102</v>
      </c>
      <c r="M158" s="78">
        <v>3.3000000000000002E-2</v>
      </c>
      <c r="N158" s="78">
        <v>4.6800000000000001E-2</v>
      </c>
      <c r="O158" s="77">
        <v>8121810.7699999996</v>
      </c>
      <c r="P158" s="77">
        <v>107.69</v>
      </c>
      <c r="Q158" s="77">
        <v>0</v>
      </c>
      <c r="R158" s="77">
        <v>8746.3780182129995</v>
      </c>
      <c r="S158" s="78">
        <v>1.29E-2</v>
      </c>
      <c r="T158" s="78">
        <f t="shared" si="2"/>
        <v>4.2260002868287575E-3</v>
      </c>
      <c r="U158" s="78">
        <f>R158/'סכום נכסי הקרן'!$C$42</f>
        <v>5.4848859896995314E-4</v>
      </c>
    </row>
    <row r="159" spans="2:21">
      <c r="B159" t="s">
        <v>689</v>
      </c>
      <c r="C159" t="s">
        <v>690</v>
      </c>
      <c r="D159" t="s">
        <v>100</v>
      </c>
      <c r="E159" t="s">
        <v>123</v>
      </c>
      <c r="F159" t="s">
        <v>668</v>
      </c>
      <c r="G159" t="s">
        <v>350</v>
      </c>
      <c r="H159" t="s">
        <v>675</v>
      </c>
      <c r="I159" t="s">
        <v>208</v>
      </c>
      <c r="J159"/>
      <c r="K159" s="77">
        <v>3.02</v>
      </c>
      <c r="L159" t="s">
        <v>102</v>
      </c>
      <c r="M159" s="78">
        <v>3.6499999999999998E-2</v>
      </c>
      <c r="N159" s="78">
        <v>4.7600000000000003E-2</v>
      </c>
      <c r="O159" s="77">
        <v>2660908.9</v>
      </c>
      <c r="P159" s="77">
        <v>101</v>
      </c>
      <c r="Q159" s="77">
        <v>0</v>
      </c>
      <c r="R159" s="77">
        <v>2687.5179889999999</v>
      </c>
      <c r="S159" s="78">
        <v>1.49E-2</v>
      </c>
      <c r="T159" s="78">
        <f t="shared" si="2"/>
        <v>1.2985320059024756E-3</v>
      </c>
      <c r="U159" s="78">
        <f>R159/'סכום נכסי הקרן'!$C$42</f>
        <v>1.6853524663850835E-4</v>
      </c>
    </row>
    <row r="160" spans="2:21">
      <c r="B160" t="s">
        <v>691</v>
      </c>
      <c r="C160" t="s">
        <v>692</v>
      </c>
      <c r="D160" t="s">
        <v>100</v>
      </c>
      <c r="E160" t="s">
        <v>123</v>
      </c>
      <c r="F160" t="s">
        <v>693</v>
      </c>
      <c r="G160" t="s">
        <v>350</v>
      </c>
      <c r="H160" t="s">
        <v>675</v>
      </c>
      <c r="I160" t="s">
        <v>208</v>
      </c>
      <c r="J160"/>
      <c r="K160" s="77">
        <v>2.2599999999999998</v>
      </c>
      <c r="L160" t="s">
        <v>102</v>
      </c>
      <c r="M160" s="78">
        <v>1E-3</v>
      </c>
      <c r="N160" s="78">
        <v>3.3300000000000003E-2</v>
      </c>
      <c r="O160" s="77">
        <v>8003180.5</v>
      </c>
      <c r="P160" s="77">
        <v>103.63</v>
      </c>
      <c r="Q160" s="77">
        <v>0</v>
      </c>
      <c r="R160" s="77">
        <v>8293.6959521499994</v>
      </c>
      <c r="S160" s="78">
        <v>1.41E-2</v>
      </c>
      <c r="T160" s="78">
        <f t="shared" si="2"/>
        <v>4.0072772294625116E-3</v>
      </c>
      <c r="U160" s="78">
        <f>R160/'סכום נכסי הקרן'!$C$42</f>
        <v>5.201007392551442E-4</v>
      </c>
    </row>
    <row r="161" spans="2:21">
      <c r="B161" t="s">
        <v>694</v>
      </c>
      <c r="C161" t="s">
        <v>695</v>
      </c>
      <c r="D161" t="s">
        <v>100</v>
      </c>
      <c r="E161" t="s">
        <v>123</v>
      </c>
      <c r="F161" t="s">
        <v>693</v>
      </c>
      <c r="G161" t="s">
        <v>350</v>
      </c>
      <c r="H161" t="s">
        <v>675</v>
      </c>
      <c r="I161" t="s">
        <v>208</v>
      </c>
      <c r="J161"/>
      <c r="K161" s="77">
        <v>4.97</v>
      </c>
      <c r="L161" t="s">
        <v>102</v>
      </c>
      <c r="M161" s="78">
        <v>3.0000000000000001E-3</v>
      </c>
      <c r="N161" s="78">
        <v>3.9699999999999999E-2</v>
      </c>
      <c r="O161" s="77">
        <v>4513276.6900000004</v>
      </c>
      <c r="P161" s="77">
        <v>91.94</v>
      </c>
      <c r="Q161" s="77">
        <v>7.4606599999999998</v>
      </c>
      <c r="R161" s="77">
        <v>4156.9672487859998</v>
      </c>
      <c r="S161" s="78">
        <v>1.2500000000000001E-2</v>
      </c>
      <c r="T161" s="78">
        <f t="shared" si="2"/>
        <v>2.0085279585590823E-3</v>
      </c>
      <c r="U161" s="78">
        <f>R161/'סכום נכסי הקרן'!$C$42</f>
        <v>2.6068495296027207E-4</v>
      </c>
    </row>
    <row r="162" spans="2:21">
      <c r="B162" t="s">
        <v>696</v>
      </c>
      <c r="C162" t="s">
        <v>697</v>
      </c>
      <c r="D162" t="s">
        <v>100</v>
      </c>
      <c r="E162" t="s">
        <v>123</v>
      </c>
      <c r="F162" t="s">
        <v>693</v>
      </c>
      <c r="G162" t="s">
        <v>350</v>
      </c>
      <c r="H162" t="s">
        <v>675</v>
      </c>
      <c r="I162" t="s">
        <v>208</v>
      </c>
      <c r="J162"/>
      <c r="K162" s="77">
        <v>3.49</v>
      </c>
      <c r="L162" t="s">
        <v>102</v>
      </c>
      <c r="M162" s="78">
        <v>3.0000000000000001E-3</v>
      </c>
      <c r="N162" s="78">
        <v>3.9600000000000003E-2</v>
      </c>
      <c r="O162" s="77">
        <v>6555170.6799999997</v>
      </c>
      <c r="P162" s="77">
        <v>94.81</v>
      </c>
      <c r="Q162" s="77">
        <v>10.563800000000001</v>
      </c>
      <c r="R162" s="77">
        <v>6225.5211217079996</v>
      </c>
      <c r="S162" s="78">
        <v>1.29E-2</v>
      </c>
      <c r="T162" s="78">
        <f t="shared" si="2"/>
        <v>3.0079941652661137E-3</v>
      </c>
      <c r="U162" s="78">
        <f>R162/'סכום נכסי הקרן'!$C$42</f>
        <v>3.9040473105473266E-4</v>
      </c>
    </row>
    <row r="163" spans="2:21">
      <c r="B163" t="s">
        <v>698</v>
      </c>
      <c r="C163" t="s">
        <v>699</v>
      </c>
      <c r="D163" t="s">
        <v>100</v>
      </c>
      <c r="E163" t="s">
        <v>123</v>
      </c>
      <c r="F163" t="s">
        <v>693</v>
      </c>
      <c r="G163" t="s">
        <v>350</v>
      </c>
      <c r="H163" t="s">
        <v>675</v>
      </c>
      <c r="I163" t="s">
        <v>208</v>
      </c>
      <c r="J163"/>
      <c r="K163" s="77">
        <v>3</v>
      </c>
      <c r="L163" t="s">
        <v>102</v>
      </c>
      <c r="M163" s="78">
        <v>3.0000000000000001E-3</v>
      </c>
      <c r="N163" s="78">
        <v>3.8899999999999997E-2</v>
      </c>
      <c r="O163" s="77">
        <v>2523166.9700000002</v>
      </c>
      <c r="P163" s="77">
        <v>92.74</v>
      </c>
      <c r="Q163" s="77">
        <v>3.9075700000000002</v>
      </c>
      <c r="R163" s="77">
        <v>2343.8926179780001</v>
      </c>
      <c r="S163" s="78">
        <v>1.01E-2</v>
      </c>
      <c r="T163" s="78">
        <f t="shared" si="2"/>
        <v>1.1325020317261131E-3</v>
      </c>
      <c r="U163" s="78">
        <f>R163/'סכום נכסי הקרן'!$C$42</f>
        <v>1.469863725868818E-4</v>
      </c>
    </row>
    <row r="164" spans="2:21">
      <c r="B164" t="s">
        <v>700</v>
      </c>
      <c r="C164" t="s">
        <v>701</v>
      </c>
      <c r="D164" t="s">
        <v>100</v>
      </c>
      <c r="E164" t="s">
        <v>123</v>
      </c>
      <c r="F164" t="s">
        <v>702</v>
      </c>
      <c r="G164" t="s">
        <v>703</v>
      </c>
      <c r="H164" t="s">
        <v>3907</v>
      </c>
      <c r="I164" t="s">
        <v>212</v>
      </c>
      <c r="J164"/>
      <c r="K164" s="77">
        <v>3.02</v>
      </c>
      <c r="L164" t="s">
        <v>102</v>
      </c>
      <c r="M164" s="78">
        <v>1.4800000000000001E-2</v>
      </c>
      <c r="N164" s="78">
        <v>4.7E-2</v>
      </c>
      <c r="O164" s="77">
        <v>13334735.210000001</v>
      </c>
      <c r="P164" s="77">
        <v>99.6</v>
      </c>
      <c r="Q164" s="77">
        <v>0</v>
      </c>
      <c r="R164" s="77">
        <v>13281.396269160001</v>
      </c>
      <c r="S164" s="78">
        <v>1.5299999999999999E-2</v>
      </c>
      <c r="T164" s="78">
        <f t="shared" si="2"/>
        <v>6.417191702220079E-3</v>
      </c>
      <c r="U164" s="78">
        <f>R164/'סכום נכסי הקרן'!$C$42</f>
        <v>8.3288127003738747E-4</v>
      </c>
    </row>
    <row r="165" spans="2:21">
      <c r="B165" t="s">
        <v>704</v>
      </c>
      <c r="C165" t="s">
        <v>705</v>
      </c>
      <c r="D165" t="s">
        <v>100</v>
      </c>
      <c r="E165" t="s">
        <v>123</v>
      </c>
      <c r="F165" t="s">
        <v>3908</v>
      </c>
      <c r="G165" t="s">
        <v>112</v>
      </c>
      <c r="H165" t="s">
        <v>3907</v>
      </c>
      <c r="I165" t="s">
        <v>212</v>
      </c>
      <c r="J165"/>
      <c r="K165" s="77">
        <v>1.26</v>
      </c>
      <c r="L165" t="s">
        <v>102</v>
      </c>
      <c r="M165" s="78">
        <v>4.9000000000000002E-2</v>
      </c>
      <c r="N165" s="78">
        <v>0</v>
      </c>
      <c r="O165" s="77">
        <v>2208206.89</v>
      </c>
      <c r="P165" s="77">
        <v>22.6</v>
      </c>
      <c r="Q165" s="77">
        <v>0</v>
      </c>
      <c r="R165" s="77">
        <v>499.05475713999999</v>
      </c>
      <c r="S165" s="78">
        <v>4.8999999999999998E-3</v>
      </c>
      <c r="T165" s="78">
        <f t="shared" si="2"/>
        <v>2.411290184834469E-4</v>
      </c>
      <c r="U165" s="78">
        <f>R165/'סכום נכסי הקרן'!$C$42</f>
        <v>3.1295908315764126E-5</v>
      </c>
    </row>
    <row r="166" spans="2:21">
      <c r="B166" t="s">
        <v>708</v>
      </c>
      <c r="C166" t="s">
        <v>709</v>
      </c>
      <c r="D166" t="s">
        <v>100</v>
      </c>
      <c r="E166" t="s">
        <v>123</v>
      </c>
      <c r="F166" t="s">
        <v>710</v>
      </c>
      <c r="G166" t="s">
        <v>350</v>
      </c>
      <c r="H166" t="s">
        <v>3907</v>
      </c>
      <c r="I166" t="s">
        <v>212</v>
      </c>
      <c r="J166"/>
      <c r="K166" s="77">
        <v>3.25</v>
      </c>
      <c r="L166" t="s">
        <v>102</v>
      </c>
      <c r="M166" s="78">
        <v>1.9E-2</v>
      </c>
      <c r="N166" s="78">
        <v>3.5200000000000002E-2</v>
      </c>
      <c r="O166" s="77">
        <v>6477246.4500000002</v>
      </c>
      <c r="P166" s="77">
        <v>101.4</v>
      </c>
      <c r="Q166" s="77">
        <v>172.08967000000001</v>
      </c>
      <c r="R166" s="77">
        <v>6740.0175703000004</v>
      </c>
      <c r="S166" s="78">
        <v>1.1900000000000001E-2</v>
      </c>
      <c r="T166" s="78">
        <f t="shared" si="2"/>
        <v>3.2565841684416685E-3</v>
      </c>
      <c r="U166" s="78">
        <f>R166/'סכום נכסי הקרן'!$C$42</f>
        <v>4.2266899355008949E-4</v>
      </c>
    </row>
    <row r="167" spans="2:21">
      <c r="B167" t="s">
        <v>711</v>
      </c>
      <c r="C167" t="s">
        <v>712</v>
      </c>
      <c r="D167" t="s">
        <v>100</v>
      </c>
      <c r="E167" t="s">
        <v>123</v>
      </c>
      <c r="F167" t="s">
        <v>713</v>
      </c>
      <c r="G167" t="s">
        <v>361</v>
      </c>
      <c r="H167" t="s">
        <v>3907</v>
      </c>
      <c r="I167" t="s">
        <v>212</v>
      </c>
      <c r="J167"/>
      <c r="K167" s="77">
        <v>2.36</v>
      </c>
      <c r="L167" t="s">
        <v>102</v>
      </c>
      <c r="M167" s="78">
        <v>1.6400000000000001E-2</v>
      </c>
      <c r="N167" s="78">
        <v>3.6499999999999998E-2</v>
      </c>
      <c r="O167" s="77">
        <v>2846222.26</v>
      </c>
      <c r="P167" s="77">
        <v>106.4</v>
      </c>
      <c r="Q167" s="77">
        <v>128.69693000000001</v>
      </c>
      <c r="R167" s="77">
        <v>3157.0774146399999</v>
      </c>
      <c r="S167" s="78">
        <v>1.09E-2</v>
      </c>
      <c r="T167" s="78">
        <f t="shared" si="2"/>
        <v>1.5254097218330772E-3</v>
      </c>
      <c r="U167" s="78">
        <f>R167/'סכום נכסי הקרן'!$C$42</f>
        <v>1.9798149181178066E-4</v>
      </c>
    </row>
    <row r="168" spans="2:21">
      <c r="B168" s="79" t="s">
        <v>264</v>
      </c>
      <c r="C168" s="16"/>
      <c r="D168" s="16"/>
      <c r="E168" s="16"/>
      <c r="F168" s="16"/>
      <c r="K168" s="81">
        <v>4</v>
      </c>
      <c r="N168" s="80">
        <v>5.9700000000000003E-2</v>
      </c>
      <c r="O168" s="81">
        <f>SUM(O169:O249)</f>
        <v>240514328.36999995</v>
      </c>
      <c r="Q168" s="81">
        <f t="shared" ref="Q168:R168" si="3">SUM(Q169:Q249)</f>
        <v>995.34908000000007</v>
      </c>
      <c r="R168" s="81">
        <f t="shared" si="3"/>
        <v>220622.25179652902</v>
      </c>
      <c r="T168" s="80">
        <f t="shared" si="2"/>
        <v>0.10659837677167187</v>
      </c>
      <c r="U168" s="80">
        <f>R168/'סכום נכסי הקרן'!$C$42</f>
        <v>1.3835302971983609E-2</v>
      </c>
    </row>
    <row r="169" spans="2:21">
      <c r="B169" t="s">
        <v>714</v>
      </c>
      <c r="C169" t="s">
        <v>715</v>
      </c>
      <c r="D169" t="s">
        <v>100</v>
      </c>
      <c r="E169" t="s">
        <v>123</v>
      </c>
      <c r="F169" t="s">
        <v>539</v>
      </c>
      <c r="G169" t="s">
        <v>335</v>
      </c>
      <c r="H169" t="s">
        <v>336</v>
      </c>
      <c r="I169" t="s">
        <v>149</v>
      </c>
      <c r="J169"/>
      <c r="K169" s="77">
        <v>3.32</v>
      </c>
      <c r="L169" t="s">
        <v>102</v>
      </c>
      <c r="M169" s="78">
        <v>2.6800000000000001E-2</v>
      </c>
      <c r="N169" s="78">
        <v>4.9799999999999997E-2</v>
      </c>
      <c r="O169" s="77">
        <v>0.22</v>
      </c>
      <c r="P169" s="77">
        <v>94.81</v>
      </c>
      <c r="Q169" s="77">
        <v>0</v>
      </c>
      <c r="R169" s="77">
        <v>2.0858199999999999E-4</v>
      </c>
      <c r="S169" s="78">
        <v>0</v>
      </c>
      <c r="T169" s="78">
        <f t="shared" si="2"/>
        <v>1.0078087066346709E-10</v>
      </c>
      <c r="U169" s="78">
        <f>R169/'סכום נכסי הקרן'!$C$42</f>
        <v>1.3080254330663514E-11</v>
      </c>
    </row>
    <row r="170" spans="2:21">
      <c r="B170" t="s">
        <v>716</v>
      </c>
      <c r="C170" t="s">
        <v>717</v>
      </c>
      <c r="D170" t="s">
        <v>100</v>
      </c>
      <c r="E170" t="s">
        <v>123</v>
      </c>
      <c r="F170" t="s">
        <v>353</v>
      </c>
      <c r="G170" t="s">
        <v>335</v>
      </c>
      <c r="H170" t="s">
        <v>336</v>
      </c>
      <c r="I170" t="s">
        <v>149</v>
      </c>
      <c r="J170"/>
      <c r="K170" s="77">
        <v>3.74</v>
      </c>
      <c r="L170" t="s">
        <v>102</v>
      </c>
      <c r="M170" s="78">
        <v>2.5000000000000001E-2</v>
      </c>
      <c r="N170" s="78">
        <v>4.9700000000000001E-2</v>
      </c>
      <c r="O170" s="77">
        <v>0.05</v>
      </c>
      <c r="P170" s="77">
        <v>93.11</v>
      </c>
      <c r="Q170" s="77">
        <v>0</v>
      </c>
      <c r="R170" s="77">
        <v>4.6554999999999997E-5</v>
      </c>
      <c r="S170" s="78">
        <v>0</v>
      </c>
      <c r="T170" s="78">
        <f t="shared" si="2"/>
        <v>2.2494047586741476E-11</v>
      </c>
      <c r="U170" s="78">
        <f>R170/'סכום נכסי הקרן'!$C$42</f>
        <v>2.9194812609143642E-12</v>
      </c>
    </row>
    <row r="171" spans="2:21">
      <c r="B171" t="s">
        <v>718</v>
      </c>
      <c r="C171" t="s">
        <v>719</v>
      </c>
      <c r="D171" t="s">
        <v>100</v>
      </c>
      <c r="E171" t="s">
        <v>123</v>
      </c>
      <c r="F171" t="s">
        <v>720</v>
      </c>
      <c r="G171" t="s">
        <v>721</v>
      </c>
      <c r="H171" t="s">
        <v>207</v>
      </c>
      <c r="I171" t="s">
        <v>208</v>
      </c>
      <c r="J171"/>
      <c r="K171" s="77">
        <v>0.17</v>
      </c>
      <c r="L171" t="s">
        <v>102</v>
      </c>
      <c r="M171" s="78">
        <v>5.7000000000000002E-2</v>
      </c>
      <c r="N171" s="78">
        <v>1.0800000000000001E-2</v>
      </c>
      <c r="O171" s="77">
        <v>0.57999999999999996</v>
      </c>
      <c r="P171" s="77">
        <v>102.66</v>
      </c>
      <c r="Q171" s="77">
        <v>0</v>
      </c>
      <c r="R171" s="77">
        <v>5.9542799999999995E-4</v>
      </c>
      <c r="S171" s="78">
        <v>0</v>
      </c>
      <c r="T171" s="78">
        <f t="shared" si="2"/>
        <v>2.8769381949260666E-10</v>
      </c>
      <c r="U171" s="78">
        <f>R171/'סכום נכסי הקרן'!$C$42</f>
        <v>3.7339510003731456E-11</v>
      </c>
    </row>
    <row r="172" spans="2:21">
      <c r="B172" t="s">
        <v>722</v>
      </c>
      <c r="C172" t="s">
        <v>723</v>
      </c>
      <c r="D172" t="s">
        <v>100</v>
      </c>
      <c r="E172" t="s">
        <v>123</v>
      </c>
      <c r="F172" t="s">
        <v>724</v>
      </c>
      <c r="G172" t="s">
        <v>509</v>
      </c>
      <c r="H172" t="s">
        <v>395</v>
      </c>
      <c r="I172" t="s">
        <v>208</v>
      </c>
      <c r="J172"/>
      <c r="K172" s="77">
        <v>8.19</v>
      </c>
      <c r="L172" t="s">
        <v>102</v>
      </c>
      <c r="M172" s="78">
        <v>2.4E-2</v>
      </c>
      <c r="N172" s="78">
        <v>5.3800000000000001E-2</v>
      </c>
      <c r="O172" s="77">
        <v>0.33</v>
      </c>
      <c r="P172" s="77">
        <v>79.239999999999995</v>
      </c>
      <c r="Q172" s="77">
        <v>0</v>
      </c>
      <c r="R172" s="77">
        <v>2.61492E-4</v>
      </c>
      <c r="S172" s="78">
        <v>0</v>
      </c>
      <c r="T172" s="78">
        <f t="shared" si="2"/>
        <v>1.2634547291487921E-10</v>
      </c>
      <c r="U172" s="78">
        <f>R172/'סכום נכסי הקרן'!$C$42</f>
        <v>1.6398259990957339E-11</v>
      </c>
    </row>
    <row r="173" spans="2:21">
      <c r="B173" t="s">
        <v>725</v>
      </c>
      <c r="C173" t="s">
        <v>726</v>
      </c>
      <c r="D173" t="s">
        <v>100</v>
      </c>
      <c r="E173" t="s">
        <v>123</v>
      </c>
      <c r="F173" t="s">
        <v>394</v>
      </c>
      <c r="G173" t="s">
        <v>350</v>
      </c>
      <c r="H173" t="s">
        <v>395</v>
      </c>
      <c r="I173" t="s">
        <v>208</v>
      </c>
      <c r="J173"/>
      <c r="K173" s="77">
        <v>5.8</v>
      </c>
      <c r="L173" t="s">
        <v>102</v>
      </c>
      <c r="M173" s="78">
        <v>2.5499999999999998E-2</v>
      </c>
      <c r="N173" s="78">
        <v>5.57E-2</v>
      </c>
      <c r="O173" s="77">
        <v>12030102.359999999</v>
      </c>
      <c r="P173" s="77">
        <v>84.91</v>
      </c>
      <c r="Q173" s="77">
        <v>0</v>
      </c>
      <c r="R173" s="77">
        <v>10214.759913876</v>
      </c>
      <c r="S173" s="78">
        <v>8.8000000000000005E-3</v>
      </c>
      <c r="T173" s="78">
        <f t="shared" si="2"/>
        <v>4.935480519597594E-3</v>
      </c>
      <c r="U173" s="78">
        <f>R173/'סכום נכסי הקרן'!$C$42</f>
        <v>6.4057137049296979E-4</v>
      </c>
    </row>
    <row r="174" spans="2:21">
      <c r="B174" t="s">
        <v>727</v>
      </c>
      <c r="C174" t="s">
        <v>728</v>
      </c>
      <c r="D174" t="s">
        <v>100</v>
      </c>
      <c r="E174" t="s">
        <v>123</v>
      </c>
      <c r="F174" t="s">
        <v>729</v>
      </c>
      <c r="G174" t="s">
        <v>730</v>
      </c>
      <c r="H174" t="s">
        <v>395</v>
      </c>
      <c r="I174" t="s">
        <v>208</v>
      </c>
      <c r="J174"/>
      <c r="K174" s="77">
        <v>3.8</v>
      </c>
      <c r="L174" t="s">
        <v>102</v>
      </c>
      <c r="M174" s="78">
        <v>2.24E-2</v>
      </c>
      <c r="N174" s="78">
        <v>5.3699999999999998E-2</v>
      </c>
      <c r="O174" s="77">
        <v>0.27</v>
      </c>
      <c r="P174" s="77">
        <v>89.71</v>
      </c>
      <c r="Q174" s="77">
        <v>0</v>
      </c>
      <c r="R174" s="77">
        <v>2.42217E-4</v>
      </c>
      <c r="S174" s="78">
        <v>0</v>
      </c>
      <c r="T174" s="78">
        <f t="shared" si="2"/>
        <v>1.1703234291306541E-10</v>
      </c>
      <c r="U174" s="78">
        <f>R174/'סכום נכסי הקרן'!$C$42</f>
        <v>1.5189517615184074E-11</v>
      </c>
    </row>
    <row r="175" spans="2:21">
      <c r="B175" t="s">
        <v>731</v>
      </c>
      <c r="C175" t="s">
        <v>732</v>
      </c>
      <c r="D175" t="s">
        <v>100</v>
      </c>
      <c r="E175" t="s">
        <v>123</v>
      </c>
      <c r="F175" t="s">
        <v>733</v>
      </c>
      <c r="G175" t="s">
        <v>734</v>
      </c>
      <c r="H175" t="s">
        <v>395</v>
      </c>
      <c r="I175" t="s">
        <v>208</v>
      </c>
      <c r="J175"/>
      <c r="K175" s="77">
        <v>4.09</v>
      </c>
      <c r="L175" t="s">
        <v>102</v>
      </c>
      <c r="M175" s="78">
        <v>3.5200000000000002E-2</v>
      </c>
      <c r="N175" s="78">
        <v>5.1799999999999999E-2</v>
      </c>
      <c r="O175" s="77">
        <v>0.46</v>
      </c>
      <c r="P175" s="77">
        <v>94.11</v>
      </c>
      <c r="Q175" s="77">
        <v>0</v>
      </c>
      <c r="R175" s="77">
        <v>4.3290599999999999E-4</v>
      </c>
      <c r="S175" s="78">
        <v>0</v>
      </c>
      <c r="T175" s="78">
        <f t="shared" si="2"/>
        <v>2.091678265403481E-10</v>
      </c>
      <c r="U175" s="78">
        <f>R175/'סכום נכסי הקרן'!$C$42</f>
        <v>2.7147695300985798E-11</v>
      </c>
    </row>
    <row r="176" spans="2:21">
      <c r="B176" t="s">
        <v>735</v>
      </c>
      <c r="C176" t="s">
        <v>736</v>
      </c>
      <c r="D176" t="s">
        <v>100</v>
      </c>
      <c r="E176" t="s">
        <v>123</v>
      </c>
      <c r="F176" t="s">
        <v>448</v>
      </c>
      <c r="G176" t="s">
        <v>350</v>
      </c>
      <c r="H176" t="s">
        <v>403</v>
      </c>
      <c r="I176" t="s">
        <v>149</v>
      </c>
      <c r="J176"/>
      <c r="K176" s="77">
        <v>1.21</v>
      </c>
      <c r="L176" t="s">
        <v>102</v>
      </c>
      <c r="M176" s="78">
        <v>3.39E-2</v>
      </c>
      <c r="N176" s="78">
        <v>5.7500000000000002E-2</v>
      </c>
      <c r="O176" s="77">
        <v>0.11</v>
      </c>
      <c r="P176" s="77">
        <v>99.8</v>
      </c>
      <c r="Q176" s="77">
        <v>0</v>
      </c>
      <c r="R176" s="77">
        <v>1.0978E-4</v>
      </c>
      <c r="S176" s="78">
        <v>0</v>
      </c>
      <c r="T176" s="78">
        <f t="shared" si="2"/>
        <v>5.3042563507087944E-11</v>
      </c>
      <c r="U176" s="78">
        <f>R176/'סכום נכסי הקרן'!$C$42</f>
        <v>6.8843443845597443E-12</v>
      </c>
    </row>
    <row r="177" spans="2:21">
      <c r="B177" t="s">
        <v>737</v>
      </c>
      <c r="C177" t="s">
        <v>738</v>
      </c>
      <c r="D177" t="s">
        <v>100</v>
      </c>
      <c r="E177" t="s">
        <v>123</v>
      </c>
      <c r="F177" t="s">
        <v>448</v>
      </c>
      <c r="G177" t="s">
        <v>350</v>
      </c>
      <c r="H177" t="s">
        <v>403</v>
      </c>
      <c r="I177" t="s">
        <v>149</v>
      </c>
      <c r="J177"/>
      <c r="K177" s="77">
        <v>6.11</v>
      </c>
      <c r="L177" t="s">
        <v>102</v>
      </c>
      <c r="M177" s="78">
        <v>2.4400000000000002E-2</v>
      </c>
      <c r="N177" s="78">
        <v>5.6000000000000001E-2</v>
      </c>
      <c r="O177" s="77">
        <v>0.33</v>
      </c>
      <c r="P177" s="77">
        <v>84.62</v>
      </c>
      <c r="Q177" s="77">
        <v>0</v>
      </c>
      <c r="R177" s="77">
        <v>2.7924599999999998E-4</v>
      </c>
      <c r="S177" s="78">
        <v>0</v>
      </c>
      <c r="T177" s="78">
        <f t="shared" si="2"/>
        <v>1.3492369911732811E-10</v>
      </c>
      <c r="U177" s="78">
        <f>R177/'סכום נכסי הקרן'!$C$42</f>
        <v>1.7511619894432232E-11</v>
      </c>
    </row>
    <row r="178" spans="2:21">
      <c r="B178" t="s">
        <v>739</v>
      </c>
      <c r="C178" t="s">
        <v>740</v>
      </c>
      <c r="D178" t="s">
        <v>100</v>
      </c>
      <c r="E178" t="s">
        <v>123</v>
      </c>
      <c r="F178" t="s">
        <v>741</v>
      </c>
      <c r="G178" t="s">
        <v>467</v>
      </c>
      <c r="H178" t="s">
        <v>403</v>
      </c>
      <c r="I178" t="s">
        <v>149</v>
      </c>
      <c r="J178"/>
      <c r="K178" s="77">
        <v>5.39</v>
      </c>
      <c r="L178" t="s">
        <v>102</v>
      </c>
      <c r="M178" s="78">
        <v>1.95E-2</v>
      </c>
      <c r="N178" s="78">
        <v>5.3600000000000002E-2</v>
      </c>
      <c r="O178" s="77">
        <v>102749.97</v>
      </c>
      <c r="P178" s="77">
        <v>83.94</v>
      </c>
      <c r="Q178" s="77">
        <v>0</v>
      </c>
      <c r="R178" s="77">
        <v>86.248324818</v>
      </c>
      <c r="S178" s="78">
        <v>1E-4</v>
      </c>
      <c r="T178" s="78">
        <f t="shared" si="2"/>
        <v>4.1672729518479815E-5</v>
      </c>
      <c r="U178" s="78">
        <f>R178/'סכום נכסי הקרן'!$C$42</f>
        <v>5.4086643344733389E-6</v>
      </c>
    </row>
    <row r="179" spans="2:21">
      <c r="B179" t="s">
        <v>742</v>
      </c>
      <c r="C179" t="s">
        <v>743</v>
      </c>
      <c r="D179" t="s">
        <v>100</v>
      </c>
      <c r="E179" t="s">
        <v>123</v>
      </c>
      <c r="F179" t="s">
        <v>744</v>
      </c>
      <c r="G179" t="s">
        <v>350</v>
      </c>
      <c r="H179" t="s">
        <v>395</v>
      </c>
      <c r="I179" t="s">
        <v>208</v>
      </c>
      <c r="J179"/>
      <c r="K179" s="77">
        <v>1.06</v>
      </c>
      <c r="L179" t="s">
        <v>102</v>
      </c>
      <c r="M179" s="78">
        <v>2.5499999999999998E-2</v>
      </c>
      <c r="N179" s="78">
        <v>5.2600000000000001E-2</v>
      </c>
      <c r="O179" s="77">
        <v>1928135.22</v>
      </c>
      <c r="P179" s="77">
        <v>97.92</v>
      </c>
      <c r="Q179" s="77">
        <v>0</v>
      </c>
      <c r="R179" s="77">
        <v>1888.0300074239999</v>
      </c>
      <c r="S179" s="78">
        <v>9.5999999999999992E-3</v>
      </c>
      <c r="T179" s="78">
        <f t="shared" si="2"/>
        <v>9.1224222601635305E-4</v>
      </c>
      <c r="U179" s="78">
        <f>R179/'סכום נכסי הקרן'!$C$42</f>
        <v>1.1839905975122707E-4</v>
      </c>
    </row>
    <row r="180" spans="2:21">
      <c r="B180" t="s">
        <v>745</v>
      </c>
      <c r="C180" t="s">
        <v>746</v>
      </c>
      <c r="D180" t="s">
        <v>100</v>
      </c>
      <c r="E180" t="s">
        <v>123</v>
      </c>
      <c r="F180" t="s">
        <v>495</v>
      </c>
      <c r="G180" t="s">
        <v>127</v>
      </c>
      <c r="H180" t="s">
        <v>395</v>
      </c>
      <c r="I180" t="s">
        <v>208</v>
      </c>
      <c r="J180"/>
      <c r="K180" s="77">
        <v>1.43</v>
      </c>
      <c r="L180" t="s">
        <v>102</v>
      </c>
      <c r="M180" s="78">
        <v>2.7E-2</v>
      </c>
      <c r="N180" s="78">
        <v>5.7200000000000001E-2</v>
      </c>
      <c r="O180" s="77">
        <v>68928.070000000007</v>
      </c>
      <c r="P180" s="77">
        <v>96.02</v>
      </c>
      <c r="Q180" s="77">
        <v>0</v>
      </c>
      <c r="R180" s="77">
        <v>66.184732814</v>
      </c>
      <c r="S180" s="78">
        <v>4.0000000000000002E-4</v>
      </c>
      <c r="T180" s="78">
        <f t="shared" si="2"/>
        <v>3.1978574362235769E-5</v>
      </c>
      <c r="U180" s="78">
        <f>R180/'סכום נכסי הקרן'!$C$42</f>
        <v>4.1504690625947164E-6</v>
      </c>
    </row>
    <row r="181" spans="2:21">
      <c r="B181" t="s">
        <v>747</v>
      </c>
      <c r="C181" t="s">
        <v>748</v>
      </c>
      <c r="D181" t="s">
        <v>100</v>
      </c>
      <c r="E181" t="s">
        <v>123</v>
      </c>
      <c r="F181" t="s">
        <v>495</v>
      </c>
      <c r="G181" t="s">
        <v>127</v>
      </c>
      <c r="H181" t="s">
        <v>395</v>
      </c>
      <c r="I181" t="s">
        <v>208</v>
      </c>
      <c r="J181"/>
      <c r="K181" s="77">
        <v>3.71</v>
      </c>
      <c r="L181" t="s">
        <v>102</v>
      </c>
      <c r="M181" s="78">
        <v>4.5600000000000002E-2</v>
      </c>
      <c r="N181" s="78">
        <v>5.6399999999999999E-2</v>
      </c>
      <c r="O181" s="77">
        <v>2948846.65</v>
      </c>
      <c r="P181" s="77">
        <v>96.5</v>
      </c>
      <c r="Q181" s="77">
        <v>0</v>
      </c>
      <c r="R181" s="77">
        <v>2845.6370172500001</v>
      </c>
      <c r="S181" s="78">
        <v>1.0500000000000001E-2</v>
      </c>
      <c r="T181" s="78">
        <f t="shared" si="2"/>
        <v>1.3749306085407492E-3</v>
      </c>
      <c r="U181" s="78">
        <f>R181/'סכום נכסי הקרן'!$C$42</f>
        <v>1.7845094935507724E-4</v>
      </c>
    </row>
    <row r="182" spans="2:21">
      <c r="B182" t="s">
        <v>749</v>
      </c>
      <c r="C182" t="s">
        <v>750</v>
      </c>
      <c r="D182" t="s">
        <v>100</v>
      </c>
      <c r="E182" t="s">
        <v>123</v>
      </c>
      <c r="F182" t="s">
        <v>512</v>
      </c>
      <c r="G182" t="s">
        <v>132</v>
      </c>
      <c r="H182" t="s">
        <v>513</v>
      </c>
      <c r="I182" t="s">
        <v>149</v>
      </c>
      <c r="J182"/>
      <c r="K182" s="77">
        <v>8.61</v>
      </c>
      <c r="L182" t="s">
        <v>102</v>
      </c>
      <c r="M182" s="78">
        <v>2.7900000000000001E-2</v>
      </c>
      <c r="N182" s="78">
        <v>5.4899999999999997E-2</v>
      </c>
      <c r="O182" s="77">
        <v>2876949.57</v>
      </c>
      <c r="P182" s="77">
        <v>80.599999999999994</v>
      </c>
      <c r="Q182" s="77">
        <v>0</v>
      </c>
      <c r="R182" s="77">
        <v>2318.8213534199999</v>
      </c>
      <c r="S182" s="78">
        <v>6.7000000000000002E-3</v>
      </c>
      <c r="T182" s="78">
        <f t="shared" si="2"/>
        <v>1.1203883120820912E-3</v>
      </c>
      <c r="U182" s="78">
        <f>R182/'סכום נכסי הקרן'!$C$42</f>
        <v>1.4541414431785575E-4</v>
      </c>
    </row>
    <row r="183" spans="2:21">
      <c r="B183" t="s">
        <v>751</v>
      </c>
      <c r="C183" t="s">
        <v>752</v>
      </c>
      <c r="D183" t="s">
        <v>100</v>
      </c>
      <c r="E183" t="s">
        <v>123</v>
      </c>
      <c r="F183" t="s">
        <v>512</v>
      </c>
      <c r="G183" t="s">
        <v>132</v>
      </c>
      <c r="H183" t="s">
        <v>513</v>
      </c>
      <c r="I183" t="s">
        <v>149</v>
      </c>
      <c r="J183"/>
      <c r="K183" s="77">
        <v>1.1299999999999999</v>
      </c>
      <c r="L183" t="s">
        <v>102</v>
      </c>
      <c r="M183" s="78">
        <v>3.6499999999999998E-2</v>
      </c>
      <c r="N183" s="78">
        <v>5.3999999999999999E-2</v>
      </c>
      <c r="O183" s="77">
        <v>0.21</v>
      </c>
      <c r="P183" s="77">
        <v>99.41</v>
      </c>
      <c r="Q183" s="77">
        <v>0</v>
      </c>
      <c r="R183" s="77">
        <v>2.0876099999999999E-4</v>
      </c>
      <c r="S183" s="78">
        <v>0</v>
      </c>
      <c r="T183" s="78">
        <f t="shared" si="2"/>
        <v>1.0086735835583154E-10</v>
      </c>
      <c r="U183" s="78">
        <f>R183/'סכום נכסי הקרן'!$C$42</f>
        <v>1.309147948683801E-11</v>
      </c>
    </row>
    <row r="184" spans="2:21">
      <c r="B184" t="s">
        <v>753</v>
      </c>
      <c r="C184" t="s">
        <v>754</v>
      </c>
      <c r="D184" t="s">
        <v>100</v>
      </c>
      <c r="E184" t="s">
        <v>123</v>
      </c>
      <c r="F184" t="s">
        <v>755</v>
      </c>
      <c r="G184" t="s">
        <v>128</v>
      </c>
      <c r="H184" t="s">
        <v>513</v>
      </c>
      <c r="I184" t="s">
        <v>149</v>
      </c>
      <c r="J184"/>
      <c r="K184" s="77">
        <v>1.51</v>
      </c>
      <c r="L184" t="s">
        <v>102</v>
      </c>
      <c r="M184" s="78">
        <v>6.0999999999999999E-2</v>
      </c>
      <c r="N184" s="78">
        <v>6.0100000000000001E-2</v>
      </c>
      <c r="O184" s="77">
        <v>6164891.9299999997</v>
      </c>
      <c r="P184" s="77">
        <v>102.98</v>
      </c>
      <c r="Q184" s="77">
        <v>0</v>
      </c>
      <c r="R184" s="77">
        <v>6348.6057095140004</v>
      </c>
      <c r="S184" s="78">
        <v>1.6E-2</v>
      </c>
      <c r="T184" s="78">
        <f t="shared" si="2"/>
        <v>3.0674651259642695E-3</v>
      </c>
      <c r="U184" s="78">
        <f>R184/'סכום נכסי הקרן'!$C$42</f>
        <v>3.9812341105917873E-4</v>
      </c>
    </row>
    <row r="185" spans="2:21">
      <c r="B185" t="s">
        <v>756</v>
      </c>
      <c r="C185" t="s">
        <v>757</v>
      </c>
      <c r="D185" t="s">
        <v>100</v>
      </c>
      <c r="E185" t="s">
        <v>123</v>
      </c>
      <c r="F185" t="s">
        <v>548</v>
      </c>
      <c r="G185" t="s">
        <v>467</v>
      </c>
      <c r="H185" t="s">
        <v>513</v>
      </c>
      <c r="I185" t="s">
        <v>149</v>
      </c>
      <c r="J185"/>
      <c r="K185" s="77">
        <v>7.21</v>
      </c>
      <c r="L185" t="s">
        <v>102</v>
      </c>
      <c r="M185" s="78">
        <v>3.0499999999999999E-2</v>
      </c>
      <c r="N185" s="78">
        <v>5.62E-2</v>
      </c>
      <c r="O185" s="77">
        <v>5121189.45</v>
      </c>
      <c r="P185" s="77">
        <v>84.73</v>
      </c>
      <c r="Q185" s="77">
        <v>0</v>
      </c>
      <c r="R185" s="77">
        <v>4339.1838209850002</v>
      </c>
      <c r="S185" s="78">
        <v>7.4999999999999997E-3</v>
      </c>
      <c r="T185" s="78">
        <f t="shared" si="2"/>
        <v>2.0965698068275223E-3</v>
      </c>
      <c r="U185" s="78">
        <f>R185/'סכום נכסי הקרן'!$C$42</f>
        <v>2.7211182156650196E-4</v>
      </c>
    </row>
    <row r="186" spans="2:21">
      <c r="B186" t="s">
        <v>758</v>
      </c>
      <c r="C186" t="s">
        <v>759</v>
      </c>
      <c r="D186" t="s">
        <v>100</v>
      </c>
      <c r="E186" t="s">
        <v>123</v>
      </c>
      <c r="F186" t="s">
        <v>548</v>
      </c>
      <c r="G186" t="s">
        <v>467</v>
      </c>
      <c r="H186" t="s">
        <v>513</v>
      </c>
      <c r="I186" t="s">
        <v>149</v>
      </c>
      <c r="J186"/>
      <c r="K186" s="77">
        <v>2.65</v>
      </c>
      <c r="L186" t="s">
        <v>102</v>
      </c>
      <c r="M186" s="78">
        <v>2.9100000000000001E-2</v>
      </c>
      <c r="N186" s="78">
        <v>5.1900000000000002E-2</v>
      </c>
      <c r="O186" s="77">
        <v>2441256.5099999998</v>
      </c>
      <c r="P186" s="77">
        <v>94.88</v>
      </c>
      <c r="Q186" s="77">
        <v>0</v>
      </c>
      <c r="R186" s="77">
        <v>2316.2641766880001</v>
      </c>
      <c r="S186" s="78">
        <v>4.1000000000000003E-3</v>
      </c>
      <c r="T186" s="78">
        <f t="shared" si="2"/>
        <v>1.1191527572523776E-3</v>
      </c>
      <c r="U186" s="78">
        <f>R186/'סכום נכסי הקרן'!$C$42</f>
        <v>1.4525378281962957E-4</v>
      </c>
    </row>
    <row r="187" spans="2:21">
      <c r="B187" t="s">
        <v>760</v>
      </c>
      <c r="C187" t="s">
        <v>761</v>
      </c>
      <c r="D187" t="s">
        <v>100</v>
      </c>
      <c r="E187" t="s">
        <v>123</v>
      </c>
      <c r="F187" t="s">
        <v>548</v>
      </c>
      <c r="G187" t="s">
        <v>467</v>
      </c>
      <c r="H187" t="s">
        <v>513</v>
      </c>
      <c r="I187" t="s">
        <v>149</v>
      </c>
      <c r="J187"/>
      <c r="K187" s="77">
        <v>6.45</v>
      </c>
      <c r="L187" t="s">
        <v>102</v>
      </c>
      <c r="M187" s="78">
        <v>3.0499999999999999E-2</v>
      </c>
      <c r="N187" s="78">
        <v>5.5899999999999998E-2</v>
      </c>
      <c r="O187" s="77">
        <v>6885172.5</v>
      </c>
      <c r="P187" s="77">
        <v>86.53</v>
      </c>
      <c r="Q187" s="77">
        <v>0</v>
      </c>
      <c r="R187" s="77">
        <v>5957.73976425</v>
      </c>
      <c r="S187" s="78">
        <v>9.4000000000000004E-3</v>
      </c>
      <c r="T187" s="78">
        <f t="shared" si="2"/>
        <v>2.8786098542897959E-3</v>
      </c>
      <c r="U187" s="78">
        <f>R187/'סכום נכסי הקרן'!$C$42</f>
        <v>3.7361206313247207E-4</v>
      </c>
    </row>
    <row r="188" spans="2:21">
      <c r="B188" t="s">
        <v>762</v>
      </c>
      <c r="C188" t="s">
        <v>763</v>
      </c>
      <c r="D188" t="s">
        <v>100</v>
      </c>
      <c r="E188" t="s">
        <v>123</v>
      </c>
      <c r="F188" t="s">
        <v>548</v>
      </c>
      <c r="G188" t="s">
        <v>467</v>
      </c>
      <c r="H188" t="s">
        <v>513</v>
      </c>
      <c r="I188" t="s">
        <v>149</v>
      </c>
      <c r="J188"/>
      <c r="K188" s="77">
        <v>8.07</v>
      </c>
      <c r="L188" t="s">
        <v>102</v>
      </c>
      <c r="M188" s="78">
        <v>2.63E-2</v>
      </c>
      <c r="N188" s="78">
        <v>5.62E-2</v>
      </c>
      <c r="O188" s="77">
        <v>7397870.3099999996</v>
      </c>
      <c r="P188" s="77">
        <v>79.77</v>
      </c>
      <c r="Q188" s="77">
        <v>0</v>
      </c>
      <c r="R188" s="77">
        <v>5901.2811462870004</v>
      </c>
      <c r="S188" s="78">
        <v>1.0699999999999999E-2</v>
      </c>
      <c r="T188" s="78">
        <f t="shared" si="2"/>
        <v>2.8513306610959098E-3</v>
      </c>
      <c r="U188" s="78">
        <f>R188/'סכום נכסי הקרן'!$C$42</f>
        <v>3.7007152232783027E-4</v>
      </c>
    </row>
    <row r="189" spans="2:21">
      <c r="B189" t="s">
        <v>764</v>
      </c>
      <c r="C189" t="s">
        <v>765</v>
      </c>
      <c r="D189" t="s">
        <v>100</v>
      </c>
      <c r="E189" t="s">
        <v>123</v>
      </c>
      <c r="F189" t="s">
        <v>548</v>
      </c>
      <c r="G189" t="s">
        <v>467</v>
      </c>
      <c r="H189" t="s">
        <v>513</v>
      </c>
      <c r="I189" t="s">
        <v>149</v>
      </c>
      <c r="J189"/>
      <c r="K189" s="77">
        <v>4.75</v>
      </c>
      <c r="L189" t="s">
        <v>102</v>
      </c>
      <c r="M189" s="78">
        <v>3.95E-2</v>
      </c>
      <c r="N189" s="78">
        <v>5.1200000000000002E-2</v>
      </c>
      <c r="O189" s="77">
        <v>0.16</v>
      </c>
      <c r="P189" s="77">
        <v>95.79</v>
      </c>
      <c r="Q189" s="77">
        <v>0</v>
      </c>
      <c r="R189" s="77">
        <v>1.5326399999999999E-4</v>
      </c>
      <c r="S189" s="78">
        <v>0</v>
      </c>
      <c r="T189" s="78">
        <f t="shared" si="2"/>
        <v>7.4052791522593603E-11</v>
      </c>
      <c r="U189" s="78">
        <f>R189/'סכום נכסי הקרן'!$C$42</f>
        <v>9.6112421001563543E-12</v>
      </c>
    </row>
    <row r="190" spans="2:21">
      <c r="B190" t="s">
        <v>766</v>
      </c>
      <c r="C190" t="s">
        <v>767</v>
      </c>
      <c r="D190" t="s">
        <v>100</v>
      </c>
      <c r="E190" t="s">
        <v>123</v>
      </c>
      <c r="F190" t="s">
        <v>557</v>
      </c>
      <c r="G190" t="s">
        <v>467</v>
      </c>
      <c r="H190" t="s">
        <v>513</v>
      </c>
      <c r="I190" t="s">
        <v>149</v>
      </c>
      <c r="J190"/>
      <c r="K190" s="77">
        <v>5.98</v>
      </c>
      <c r="L190" t="s">
        <v>102</v>
      </c>
      <c r="M190" s="78">
        <v>2.64E-2</v>
      </c>
      <c r="N190" s="78">
        <v>5.4699999999999999E-2</v>
      </c>
      <c r="O190" s="77">
        <v>12619338.789999999</v>
      </c>
      <c r="P190" s="77">
        <v>85.2</v>
      </c>
      <c r="Q190" s="77">
        <v>166.57526999999999</v>
      </c>
      <c r="R190" s="77">
        <v>10918.251919079999</v>
      </c>
      <c r="S190" s="78">
        <v>7.7000000000000002E-3</v>
      </c>
      <c r="T190" s="78">
        <f t="shared" si="2"/>
        <v>5.2753877828765321E-3</v>
      </c>
      <c r="U190" s="78">
        <f>R190/'סכום נכסי הקרן'!$C$42</f>
        <v>6.8468761421321784E-4</v>
      </c>
    </row>
    <row r="191" spans="2:21">
      <c r="B191" t="s">
        <v>768</v>
      </c>
      <c r="C191" t="s">
        <v>769</v>
      </c>
      <c r="D191" t="s">
        <v>100</v>
      </c>
      <c r="E191" t="s">
        <v>123</v>
      </c>
      <c r="F191" t="s">
        <v>770</v>
      </c>
      <c r="G191" t="s">
        <v>467</v>
      </c>
      <c r="H191" t="s">
        <v>501</v>
      </c>
      <c r="I191" t="s">
        <v>208</v>
      </c>
      <c r="J191"/>
      <c r="K191" s="77">
        <v>3.98</v>
      </c>
      <c r="L191" t="s">
        <v>102</v>
      </c>
      <c r="M191" s="78">
        <v>4.7E-2</v>
      </c>
      <c r="N191" s="78">
        <v>5.3400000000000003E-2</v>
      </c>
      <c r="O191" s="77">
        <v>3781133.71</v>
      </c>
      <c r="P191" s="77">
        <v>100.52</v>
      </c>
      <c r="Q191" s="77">
        <v>0</v>
      </c>
      <c r="R191" s="77">
        <v>3800.7956052919999</v>
      </c>
      <c r="S191" s="78">
        <v>7.6E-3</v>
      </c>
      <c r="T191" s="78">
        <f t="shared" si="2"/>
        <v>1.8364359835230614E-3</v>
      </c>
      <c r="U191" s="78">
        <f>R191/'סכום נכסי הקרן'!$C$42</f>
        <v>2.383492975236959E-4</v>
      </c>
    </row>
    <row r="192" spans="2:21">
      <c r="B192" t="s">
        <v>771</v>
      </c>
      <c r="C192" t="s">
        <v>772</v>
      </c>
      <c r="D192" t="s">
        <v>100</v>
      </c>
      <c r="E192" t="s">
        <v>123</v>
      </c>
      <c r="F192" t="s">
        <v>557</v>
      </c>
      <c r="G192" t="s">
        <v>467</v>
      </c>
      <c r="H192" t="s">
        <v>513</v>
      </c>
      <c r="I192" t="s">
        <v>149</v>
      </c>
      <c r="J192"/>
      <c r="K192" s="77">
        <v>7.6</v>
      </c>
      <c r="L192" t="s">
        <v>102</v>
      </c>
      <c r="M192" s="78">
        <v>2.5000000000000001E-2</v>
      </c>
      <c r="N192" s="78">
        <v>5.74E-2</v>
      </c>
      <c r="O192" s="77">
        <v>7021672.3300000001</v>
      </c>
      <c r="P192" s="77">
        <v>79.12</v>
      </c>
      <c r="Q192" s="77">
        <v>87.770899999999997</v>
      </c>
      <c r="R192" s="77">
        <v>5643.318047496</v>
      </c>
      <c r="S192" s="78">
        <v>5.3E-3</v>
      </c>
      <c r="T192" s="78">
        <f t="shared" si="2"/>
        <v>2.726690252550575E-3</v>
      </c>
      <c r="U192" s="78">
        <f>R192/'סכום נכסי הקרן'!$C$42</f>
        <v>3.538945610362885E-4</v>
      </c>
    </row>
    <row r="193" spans="2:21">
      <c r="B193" t="s">
        <v>773</v>
      </c>
      <c r="C193" t="s">
        <v>774</v>
      </c>
      <c r="D193" t="s">
        <v>100</v>
      </c>
      <c r="E193" t="s">
        <v>123</v>
      </c>
      <c r="F193" t="s">
        <v>557</v>
      </c>
      <c r="G193" t="s">
        <v>467</v>
      </c>
      <c r="H193" t="s">
        <v>513</v>
      </c>
      <c r="I193" t="s">
        <v>149</v>
      </c>
      <c r="J193"/>
      <c r="K193" s="77">
        <v>0.83</v>
      </c>
      <c r="L193" t="s">
        <v>102</v>
      </c>
      <c r="M193" s="78">
        <v>3.9199999999999999E-2</v>
      </c>
      <c r="N193" s="78">
        <v>5.7299999999999997E-2</v>
      </c>
      <c r="O193" s="77">
        <v>0.3</v>
      </c>
      <c r="P193" s="77">
        <v>99.2</v>
      </c>
      <c r="Q193" s="77">
        <v>0</v>
      </c>
      <c r="R193" s="77">
        <v>2.9760000000000002E-4</v>
      </c>
      <c r="S193" s="78">
        <v>0</v>
      </c>
      <c r="T193" s="78">
        <f t="shared" si="2"/>
        <v>1.4379182819921091E-10</v>
      </c>
      <c r="U193" s="78">
        <f>R193/'סכום נכסי הקרן'!$C$42</f>
        <v>1.866260601972108E-11</v>
      </c>
    </row>
    <row r="194" spans="2:21">
      <c r="B194" t="s">
        <v>775</v>
      </c>
      <c r="C194" t="s">
        <v>776</v>
      </c>
      <c r="D194" t="s">
        <v>100</v>
      </c>
      <c r="E194" t="s">
        <v>123</v>
      </c>
      <c r="F194" t="s">
        <v>777</v>
      </c>
      <c r="G194" t="s">
        <v>467</v>
      </c>
      <c r="H194" t="s">
        <v>513</v>
      </c>
      <c r="I194" t="s">
        <v>149</v>
      </c>
      <c r="J194"/>
      <c r="K194" s="77">
        <v>6.47</v>
      </c>
      <c r="L194" t="s">
        <v>102</v>
      </c>
      <c r="M194" s="78">
        <v>2.98E-2</v>
      </c>
      <c r="N194" s="78">
        <v>5.5399999999999998E-2</v>
      </c>
      <c r="O194" s="77">
        <v>4014495.42</v>
      </c>
      <c r="P194" s="77">
        <v>86.29</v>
      </c>
      <c r="Q194" s="77">
        <v>0</v>
      </c>
      <c r="R194" s="77">
        <v>3464.1080979180001</v>
      </c>
      <c r="S194" s="78">
        <v>1.0200000000000001E-2</v>
      </c>
      <c r="T194" s="78">
        <f t="shared" si="2"/>
        <v>1.6737581870944903E-3</v>
      </c>
      <c r="U194" s="78">
        <f>R194/'סכום נכסי הקרן'!$C$42</f>
        <v>2.1723549946629371E-4</v>
      </c>
    </row>
    <row r="195" spans="2:21">
      <c r="B195" t="s">
        <v>778</v>
      </c>
      <c r="C195" t="s">
        <v>779</v>
      </c>
      <c r="D195" t="s">
        <v>100</v>
      </c>
      <c r="E195" t="s">
        <v>123</v>
      </c>
      <c r="F195" t="s">
        <v>777</v>
      </c>
      <c r="G195" t="s">
        <v>467</v>
      </c>
      <c r="H195" t="s">
        <v>513</v>
      </c>
      <c r="I195" t="s">
        <v>149</v>
      </c>
      <c r="J195"/>
      <c r="K195" s="77">
        <v>5.2</v>
      </c>
      <c r="L195" t="s">
        <v>102</v>
      </c>
      <c r="M195" s="78">
        <v>3.4299999999999997E-2</v>
      </c>
      <c r="N195" s="78">
        <v>5.3100000000000001E-2</v>
      </c>
      <c r="O195" s="77">
        <v>5061443.0999999996</v>
      </c>
      <c r="P195" s="77">
        <v>91.92</v>
      </c>
      <c r="Q195" s="77">
        <v>0</v>
      </c>
      <c r="R195" s="77">
        <v>4652.47849752</v>
      </c>
      <c r="S195" s="78">
        <v>1.67E-2</v>
      </c>
      <c r="T195" s="78">
        <f t="shared" si="2"/>
        <v>2.2479448548922E-3</v>
      </c>
      <c r="U195" s="78">
        <f>R195/'סכום נכסי הקרן'!$C$42</f>
        <v>2.9175864655389661E-4</v>
      </c>
    </row>
    <row r="196" spans="2:21">
      <c r="B196" t="s">
        <v>780</v>
      </c>
      <c r="C196" t="s">
        <v>781</v>
      </c>
      <c r="D196" t="s">
        <v>100</v>
      </c>
      <c r="E196" t="s">
        <v>123</v>
      </c>
      <c r="F196" t="s">
        <v>575</v>
      </c>
      <c r="G196" t="s">
        <v>467</v>
      </c>
      <c r="H196" t="s">
        <v>513</v>
      </c>
      <c r="I196" t="s">
        <v>149</v>
      </c>
      <c r="J196"/>
      <c r="K196" s="77">
        <v>1.79</v>
      </c>
      <c r="L196" t="s">
        <v>102</v>
      </c>
      <c r="M196" s="78">
        <v>3.61E-2</v>
      </c>
      <c r="N196" s="78">
        <v>5.21E-2</v>
      </c>
      <c r="O196" s="77">
        <v>10388728.17</v>
      </c>
      <c r="P196" s="77">
        <v>97.92</v>
      </c>
      <c r="Q196" s="77">
        <v>0</v>
      </c>
      <c r="R196" s="77">
        <v>10172.642624063999</v>
      </c>
      <c r="S196" s="78">
        <v>1.35E-2</v>
      </c>
      <c r="T196" s="78">
        <f t="shared" si="2"/>
        <v>4.9151306469468435E-3</v>
      </c>
      <c r="U196" s="78">
        <f>R196/'סכום נכסי הקרן'!$C$42</f>
        <v>6.3793017967852161E-4</v>
      </c>
    </row>
    <row r="197" spans="2:21">
      <c r="B197" t="s">
        <v>782</v>
      </c>
      <c r="C197" t="s">
        <v>783</v>
      </c>
      <c r="D197" t="s">
        <v>100</v>
      </c>
      <c r="E197" t="s">
        <v>123</v>
      </c>
      <c r="F197" t="s">
        <v>575</v>
      </c>
      <c r="G197" t="s">
        <v>467</v>
      </c>
      <c r="H197" t="s">
        <v>513</v>
      </c>
      <c r="I197" t="s">
        <v>149</v>
      </c>
      <c r="J197"/>
      <c r="K197" s="77">
        <v>2.8</v>
      </c>
      <c r="L197" t="s">
        <v>102</v>
      </c>
      <c r="M197" s="78">
        <v>3.3000000000000002E-2</v>
      </c>
      <c r="N197" s="78">
        <v>4.8399999999999999E-2</v>
      </c>
      <c r="O197" s="77">
        <v>3419120.57</v>
      </c>
      <c r="P197" s="77">
        <v>96.15</v>
      </c>
      <c r="Q197" s="77">
        <v>0</v>
      </c>
      <c r="R197" s="77">
        <v>3287.4844280550001</v>
      </c>
      <c r="S197" s="78">
        <v>1.11E-2</v>
      </c>
      <c r="T197" s="78">
        <f t="shared" si="2"/>
        <v>1.588418669645382E-3</v>
      </c>
      <c r="U197" s="78">
        <f>R197/'סכום נכסי הקרן'!$C$42</f>
        <v>2.0615936383319407E-4</v>
      </c>
    </row>
    <row r="198" spans="2:21">
      <c r="B198" t="s">
        <v>784</v>
      </c>
      <c r="C198" t="s">
        <v>785</v>
      </c>
      <c r="D198" t="s">
        <v>100</v>
      </c>
      <c r="E198" t="s">
        <v>123</v>
      </c>
      <c r="F198" t="s">
        <v>575</v>
      </c>
      <c r="G198" t="s">
        <v>467</v>
      </c>
      <c r="H198" t="s">
        <v>513</v>
      </c>
      <c r="I198" t="s">
        <v>149</v>
      </c>
      <c r="J198"/>
      <c r="K198" s="77">
        <v>5.15</v>
      </c>
      <c r="L198" t="s">
        <v>102</v>
      </c>
      <c r="M198" s="78">
        <v>2.6200000000000001E-2</v>
      </c>
      <c r="N198" s="78">
        <v>5.2699999999999997E-2</v>
      </c>
      <c r="O198" s="77">
        <v>7407803.8399999999</v>
      </c>
      <c r="P198" s="77">
        <v>88.74</v>
      </c>
      <c r="Q198" s="77">
        <v>0</v>
      </c>
      <c r="R198" s="77">
        <v>6573.6851276159996</v>
      </c>
      <c r="S198" s="78">
        <v>5.7000000000000002E-3</v>
      </c>
      <c r="T198" s="78">
        <f t="shared" si="2"/>
        <v>3.1762170783127272E-3</v>
      </c>
      <c r="U198" s="78">
        <f>R198/'סכום נכסי הקרן'!$C$42</f>
        <v>4.1223822457794786E-4</v>
      </c>
    </row>
    <row r="199" spans="2:21">
      <c r="B199" t="s">
        <v>786</v>
      </c>
      <c r="C199" t="s">
        <v>787</v>
      </c>
      <c r="D199" t="s">
        <v>100</v>
      </c>
      <c r="E199" t="s">
        <v>123</v>
      </c>
      <c r="F199" t="s">
        <v>788</v>
      </c>
      <c r="G199" t="s">
        <v>789</v>
      </c>
      <c r="H199" t="s">
        <v>501</v>
      </c>
      <c r="I199" t="s">
        <v>208</v>
      </c>
      <c r="J199"/>
      <c r="K199" s="77">
        <v>0.43</v>
      </c>
      <c r="L199" t="s">
        <v>102</v>
      </c>
      <c r="M199" s="78">
        <v>2.4E-2</v>
      </c>
      <c r="N199" s="78">
        <v>6.0900000000000003E-2</v>
      </c>
      <c r="O199" s="77">
        <v>292571.06</v>
      </c>
      <c r="P199" s="77">
        <v>98.7</v>
      </c>
      <c r="Q199" s="77">
        <v>0</v>
      </c>
      <c r="R199" s="77">
        <v>288.76763621999999</v>
      </c>
      <c r="S199" s="78">
        <v>3.0999999999999999E-3</v>
      </c>
      <c r="T199" s="78">
        <f t="shared" si="2"/>
        <v>1.3952428204582818E-4</v>
      </c>
      <c r="U199" s="78">
        <f>R199/'סכום נכסי הקרן'!$C$42</f>
        <v>1.8108725221841392E-5</v>
      </c>
    </row>
    <row r="200" spans="2:21">
      <c r="B200" t="s">
        <v>790</v>
      </c>
      <c r="C200" t="s">
        <v>791</v>
      </c>
      <c r="D200" t="s">
        <v>100</v>
      </c>
      <c r="E200" t="s">
        <v>123</v>
      </c>
      <c r="F200" t="s">
        <v>788</v>
      </c>
      <c r="G200" t="s">
        <v>789</v>
      </c>
      <c r="H200" t="s">
        <v>501</v>
      </c>
      <c r="I200" t="s">
        <v>208</v>
      </c>
      <c r="J200"/>
      <c r="K200" s="77">
        <v>2.54</v>
      </c>
      <c r="L200" t="s">
        <v>102</v>
      </c>
      <c r="M200" s="78">
        <v>2.3E-2</v>
      </c>
      <c r="N200" s="78">
        <v>5.7299999999999997E-2</v>
      </c>
      <c r="O200" s="77">
        <v>2590549.85</v>
      </c>
      <c r="P200" s="77">
        <v>91.98</v>
      </c>
      <c r="Q200" s="77">
        <v>0</v>
      </c>
      <c r="R200" s="77">
        <v>2382.7877520299999</v>
      </c>
      <c r="S200" s="78">
        <v>3.2000000000000002E-3</v>
      </c>
      <c r="T200" s="78">
        <f t="shared" si="2"/>
        <v>1.1512950506555163E-3</v>
      </c>
      <c r="U200" s="78">
        <f>R200/'סכום נכסי הקרן'!$C$42</f>
        <v>1.4942550082242182E-4</v>
      </c>
    </row>
    <row r="201" spans="2:21">
      <c r="B201" t="s">
        <v>792</v>
      </c>
      <c r="C201" t="s">
        <v>793</v>
      </c>
      <c r="D201" t="s">
        <v>100</v>
      </c>
      <c r="E201" t="s">
        <v>123</v>
      </c>
      <c r="F201" t="s">
        <v>788</v>
      </c>
      <c r="G201" t="s">
        <v>789</v>
      </c>
      <c r="H201" t="s">
        <v>501</v>
      </c>
      <c r="I201" t="s">
        <v>208</v>
      </c>
      <c r="J201"/>
      <c r="K201" s="77">
        <v>1.62</v>
      </c>
      <c r="L201" t="s">
        <v>102</v>
      </c>
      <c r="M201" s="78">
        <v>2.75E-2</v>
      </c>
      <c r="N201" s="78">
        <v>5.8299999999999998E-2</v>
      </c>
      <c r="O201" s="77">
        <v>1908374.28</v>
      </c>
      <c r="P201" s="77">
        <v>95.52</v>
      </c>
      <c r="Q201" s="77">
        <v>0</v>
      </c>
      <c r="R201" s="77">
        <v>1822.8791122560001</v>
      </c>
      <c r="S201" s="78">
        <v>6.1000000000000004E-3</v>
      </c>
      <c r="T201" s="78">
        <f t="shared" si="2"/>
        <v>8.8076317250485503E-4</v>
      </c>
      <c r="U201" s="78">
        <f>R201/'סכום נכסי הקרן'!$C$42</f>
        <v>1.1431342302961239E-4</v>
      </c>
    </row>
    <row r="202" spans="2:21">
      <c r="B202" t="s">
        <v>794</v>
      </c>
      <c r="C202" t="s">
        <v>795</v>
      </c>
      <c r="D202" t="s">
        <v>100</v>
      </c>
      <c r="E202" t="s">
        <v>123</v>
      </c>
      <c r="F202" t="s">
        <v>788</v>
      </c>
      <c r="G202" t="s">
        <v>789</v>
      </c>
      <c r="H202" t="s">
        <v>501</v>
      </c>
      <c r="I202" t="s">
        <v>208</v>
      </c>
      <c r="J202"/>
      <c r="K202" s="77">
        <v>2.48</v>
      </c>
      <c r="L202" t="s">
        <v>102</v>
      </c>
      <c r="M202" s="78">
        <v>2.1499999999999998E-2</v>
      </c>
      <c r="N202" s="78">
        <v>5.8099999999999999E-2</v>
      </c>
      <c r="O202" s="77">
        <v>2027996.54</v>
      </c>
      <c r="P202" s="77">
        <v>91.65</v>
      </c>
      <c r="Q202" s="77">
        <v>112.69249000000001</v>
      </c>
      <c r="R202" s="77">
        <v>1971.3513189099999</v>
      </c>
      <c r="S202" s="78">
        <v>3.5999999999999999E-3</v>
      </c>
      <c r="T202" s="78">
        <f t="shared" si="2"/>
        <v>9.5250070621301927E-4</v>
      </c>
      <c r="U202" s="78">
        <f>R202/'סכום נכסי הקרן'!$C$42</f>
        <v>1.2362416999756336E-4</v>
      </c>
    </row>
    <row r="203" spans="2:21">
      <c r="B203" t="s">
        <v>796</v>
      </c>
      <c r="C203" t="s">
        <v>797</v>
      </c>
      <c r="D203" t="s">
        <v>100</v>
      </c>
      <c r="E203" t="s">
        <v>123</v>
      </c>
      <c r="F203" t="s">
        <v>798</v>
      </c>
      <c r="G203" t="s">
        <v>112</v>
      </c>
      <c r="H203" t="s">
        <v>586</v>
      </c>
      <c r="I203" t="s">
        <v>149</v>
      </c>
      <c r="J203"/>
      <c r="K203" s="77">
        <v>1.68</v>
      </c>
      <c r="L203" t="s">
        <v>102</v>
      </c>
      <c r="M203" s="78">
        <v>0.04</v>
      </c>
      <c r="N203" s="78">
        <v>5.6000000000000001E-2</v>
      </c>
      <c r="O203" s="77">
        <v>0.11</v>
      </c>
      <c r="P203" s="77">
        <v>98.54</v>
      </c>
      <c r="Q203" s="77">
        <v>0</v>
      </c>
      <c r="R203" s="77">
        <v>1.0839400000000001E-4</v>
      </c>
      <c r="S203" s="78">
        <v>0</v>
      </c>
      <c r="T203" s="78">
        <f t="shared" ref="T203:T266" si="4">R203/$R$11</f>
        <v>5.2372887855595658E-11</v>
      </c>
      <c r="U203" s="78">
        <f>R203/'סכום נכסי הקרן'!$C$42</f>
        <v>6.7974278121695119E-12</v>
      </c>
    </row>
    <row r="204" spans="2:21">
      <c r="B204" t="s">
        <v>799</v>
      </c>
      <c r="C204" t="s">
        <v>800</v>
      </c>
      <c r="D204" t="s">
        <v>100</v>
      </c>
      <c r="E204" t="s">
        <v>123</v>
      </c>
      <c r="F204" t="s">
        <v>798</v>
      </c>
      <c r="G204" t="s">
        <v>112</v>
      </c>
      <c r="H204" t="s">
        <v>579</v>
      </c>
      <c r="I204" t="s">
        <v>208</v>
      </c>
      <c r="J204"/>
      <c r="K204" s="77">
        <v>3.37</v>
      </c>
      <c r="L204" t="s">
        <v>102</v>
      </c>
      <c r="M204" s="78">
        <v>0.04</v>
      </c>
      <c r="N204" s="78">
        <v>5.4600000000000003E-2</v>
      </c>
      <c r="O204" s="77">
        <v>0.24</v>
      </c>
      <c r="P204" s="77">
        <v>96.22</v>
      </c>
      <c r="Q204" s="77">
        <v>0</v>
      </c>
      <c r="R204" s="77">
        <v>2.3092800000000001E-4</v>
      </c>
      <c r="S204" s="78">
        <v>0</v>
      </c>
      <c r="T204" s="78">
        <f t="shared" si="4"/>
        <v>1.1157782023651672E-10</v>
      </c>
      <c r="U204" s="78">
        <f>R204/'סכום נכסי הקרן'!$C$42</f>
        <v>1.4481580251754535E-11</v>
      </c>
    </row>
    <row r="205" spans="2:21">
      <c r="B205" t="s">
        <v>801</v>
      </c>
      <c r="C205" t="s">
        <v>802</v>
      </c>
      <c r="D205" t="s">
        <v>100</v>
      </c>
      <c r="E205" t="s">
        <v>123</v>
      </c>
      <c r="F205" t="s">
        <v>584</v>
      </c>
      <c r="G205" t="s">
        <v>585</v>
      </c>
      <c r="H205" t="s">
        <v>586</v>
      </c>
      <c r="I205" t="s">
        <v>149</v>
      </c>
      <c r="J205"/>
      <c r="K205" s="77">
        <v>1.06</v>
      </c>
      <c r="L205" t="s">
        <v>102</v>
      </c>
      <c r="M205" s="78">
        <v>3.0499999999999999E-2</v>
      </c>
      <c r="N205" s="78">
        <v>5.8700000000000002E-2</v>
      </c>
      <c r="O205" s="77">
        <v>150545.22</v>
      </c>
      <c r="P205" s="77">
        <v>97.91</v>
      </c>
      <c r="Q205" s="77">
        <v>0</v>
      </c>
      <c r="R205" s="77">
        <v>147.398824902</v>
      </c>
      <c r="S205" s="78">
        <v>2.2000000000000001E-3</v>
      </c>
      <c r="T205" s="78">
        <f t="shared" si="4"/>
        <v>7.121890627377E-5</v>
      </c>
      <c r="U205" s="78">
        <f>R205/'סכום נכסי הקרן'!$C$42</f>
        <v>9.2434348014646448E-6</v>
      </c>
    </row>
    <row r="206" spans="2:21">
      <c r="B206" t="s">
        <v>803</v>
      </c>
      <c r="C206" t="s">
        <v>804</v>
      </c>
      <c r="D206" t="s">
        <v>100</v>
      </c>
      <c r="E206" t="s">
        <v>123</v>
      </c>
      <c r="F206" t="s">
        <v>584</v>
      </c>
      <c r="G206" t="s">
        <v>585</v>
      </c>
      <c r="H206" t="s">
        <v>586</v>
      </c>
      <c r="I206" t="s">
        <v>149</v>
      </c>
      <c r="J206"/>
      <c r="K206" s="77">
        <v>2.68</v>
      </c>
      <c r="L206" t="s">
        <v>102</v>
      </c>
      <c r="M206" s="78">
        <v>2.58E-2</v>
      </c>
      <c r="N206" s="78">
        <v>5.8599999999999999E-2</v>
      </c>
      <c r="O206" s="77">
        <v>2188082.1800000002</v>
      </c>
      <c r="P206" s="77">
        <v>92.5</v>
      </c>
      <c r="Q206" s="77">
        <v>0</v>
      </c>
      <c r="R206" s="77">
        <v>2023.9760165</v>
      </c>
      <c r="S206" s="78">
        <v>7.1999999999999998E-3</v>
      </c>
      <c r="T206" s="78">
        <f t="shared" si="4"/>
        <v>9.7792745848081729E-4</v>
      </c>
      <c r="U206" s="78">
        <f>R206/'סכום נכסי הקרן'!$C$42</f>
        <v>1.2692428423825267E-4</v>
      </c>
    </row>
    <row r="207" spans="2:21">
      <c r="B207" t="s">
        <v>805</v>
      </c>
      <c r="C207" t="s">
        <v>806</v>
      </c>
      <c r="D207" t="s">
        <v>100</v>
      </c>
      <c r="E207" t="s">
        <v>123</v>
      </c>
      <c r="F207" t="s">
        <v>599</v>
      </c>
      <c r="G207" t="s">
        <v>132</v>
      </c>
      <c r="H207" t="s">
        <v>579</v>
      </c>
      <c r="I207" t="s">
        <v>208</v>
      </c>
      <c r="J207"/>
      <c r="K207" s="77">
        <v>1.23</v>
      </c>
      <c r="L207" t="s">
        <v>102</v>
      </c>
      <c r="M207" s="78">
        <v>4.1399999999999999E-2</v>
      </c>
      <c r="N207" s="78">
        <v>5.3800000000000001E-2</v>
      </c>
      <c r="O207" s="77">
        <v>0.17</v>
      </c>
      <c r="P207" s="77">
        <v>99.57</v>
      </c>
      <c r="Q207" s="77">
        <v>0</v>
      </c>
      <c r="R207" s="77">
        <v>1.6926899999999999E-4</v>
      </c>
      <c r="S207" s="78">
        <v>0</v>
      </c>
      <c r="T207" s="78">
        <f t="shared" si="4"/>
        <v>8.1785950831492703E-11</v>
      </c>
      <c r="U207" s="78">
        <f>R207/'סכום נכסי הקרן'!$C$42</f>
        <v>1.0614921567043572E-11</v>
      </c>
    </row>
    <row r="208" spans="2:21">
      <c r="B208" t="s">
        <v>807</v>
      </c>
      <c r="C208" t="s">
        <v>808</v>
      </c>
      <c r="D208" t="s">
        <v>100</v>
      </c>
      <c r="E208" t="s">
        <v>123</v>
      </c>
      <c r="F208" t="s">
        <v>599</v>
      </c>
      <c r="G208" t="s">
        <v>132</v>
      </c>
      <c r="H208" t="s">
        <v>579</v>
      </c>
      <c r="I208" t="s">
        <v>208</v>
      </c>
      <c r="J208"/>
      <c r="K208" s="77">
        <v>1.78</v>
      </c>
      <c r="L208" t="s">
        <v>102</v>
      </c>
      <c r="M208" s="78">
        <v>3.5499999999999997E-2</v>
      </c>
      <c r="N208" s="78">
        <v>0.06</v>
      </c>
      <c r="O208" s="77">
        <v>2050637.89</v>
      </c>
      <c r="P208" s="77">
        <v>96.81</v>
      </c>
      <c r="Q208" s="77">
        <v>0</v>
      </c>
      <c r="R208" s="77">
        <v>1985.222541309</v>
      </c>
      <c r="S208" s="78">
        <v>5.1999999999999998E-3</v>
      </c>
      <c r="T208" s="78">
        <f t="shared" si="4"/>
        <v>9.5920288507091601E-4</v>
      </c>
      <c r="U208" s="78">
        <f>R208/'סכום נכסי הקרן'!$C$42</f>
        <v>1.2449403948225579E-4</v>
      </c>
    </row>
    <row r="209" spans="2:21">
      <c r="B209" t="s">
        <v>809</v>
      </c>
      <c r="C209" t="s">
        <v>810</v>
      </c>
      <c r="D209" t="s">
        <v>100</v>
      </c>
      <c r="E209" t="s">
        <v>123</v>
      </c>
      <c r="F209" t="s">
        <v>599</v>
      </c>
      <c r="G209" t="s">
        <v>132</v>
      </c>
      <c r="H209" t="s">
        <v>579</v>
      </c>
      <c r="I209" t="s">
        <v>208</v>
      </c>
      <c r="J209"/>
      <c r="K209" s="77">
        <v>2.2799999999999998</v>
      </c>
      <c r="L209" t="s">
        <v>102</v>
      </c>
      <c r="M209" s="78">
        <v>2.5000000000000001E-2</v>
      </c>
      <c r="N209" s="78">
        <v>5.96E-2</v>
      </c>
      <c r="O209" s="77">
        <v>8837094.8599999994</v>
      </c>
      <c r="P209" s="77">
        <v>94.31</v>
      </c>
      <c r="Q209" s="77">
        <v>0</v>
      </c>
      <c r="R209" s="77">
        <v>8334.2641624659991</v>
      </c>
      <c r="S209" s="78">
        <v>7.7999999999999996E-3</v>
      </c>
      <c r="T209" s="78">
        <f t="shared" si="4"/>
        <v>4.0268786311026591E-3</v>
      </c>
      <c r="U209" s="78">
        <f>R209/'סכום נכסי הקרן'!$C$42</f>
        <v>5.2264478672171908E-4</v>
      </c>
    </row>
    <row r="210" spans="2:21">
      <c r="B210" t="s">
        <v>811</v>
      </c>
      <c r="C210" t="s">
        <v>812</v>
      </c>
      <c r="D210" t="s">
        <v>100</v>
      </c>
      <c r="E210" t="s">
        <v>123</v>
      </c>
      <c r="F210" t="s">
        <v>599</v>
      </c>
      <c r="G210" t="s">
        <v>132</v>
      </c>
      <c r="H210" t="s">
        <v>579</v>
      </c>
      <c r="I210" t="s">
        <v>208</v>
      </c>
      <c r="J210"/>
      <c r="K210" s="77">
        <v>4.07</v>
      </c>
      <c r="L210" t="s">
        <v>102</v>
      </c>
      <c r="M210" s="78">
        <v>4.7300000000000002E-2</v>
      </c>
      <c r="N210" s="78">
        <v>0.06</v>
      </c>
      <c r="O210" s="77">
        <v>4130806.38</v>
      </c>
      <c r="P210" s="77">
        <v>96.34</v>
      </c>
      <c r="Q210" s="77">
        <v>0</v>
      </c>
      <c r="R210" s="77">
        <v>3979.6188664920001</v>
      </c>
      <c r="S210" s="78">
        <v>1.0500000000000001E-2</v>
      </c>
      <c r="T210" s="78">
        <f t="shared" si="4"/>
        <v>1.9228382807424599E-3</v>
      </c>
      <c r="U210" s="78">
        <f>R210/'סכום נכסי הקרן'!$C$42</f>
        <v>2.4956337034270557E-4</v>
      </c>
    </row>
    <row r="211" spans="2:21">
      <c r="B211" t="s">
        <v>813</v>
      </c>
      <c r="C211" t="s">
        <v>814</v>
      </c>
      <c r="D211" t="s">
        <v>100</v>
      </c>
      <c r="E211" t="s">
        <v>123</v>
      </c>
      <c r="F211" t="s">
        <v>602</v>
      </c>
      <c r="G211" t="s">
        <v>361</v>
      </c>
      <c r="H211" t="s">
        <v>579</v>
      </c>
      <c r="I211" t="s">
        <v>208</v>
      </c>
      <c r="J211"/>
      <c r="K211" s="77">
        <v>4.6900000000000004</v>
      </c>
      <c r="L211" t="s">
        <v>102</v>
      </c>
      <c r="M211" s="78">
        <v>2.4299999999999999E-2</v>
      </c>
      <c r="N211" s="78">
        <v>5.5100000000000003E-2</v>
      </c>
      <c r="O211" s="77">
        <v>6775212.5300000003</v>
      </c>
      <c r="P211" s="77">
        <v>87.67</v>
      </c>
      <c r="Q211" s="77">
        <v>0</v>
      </c>
      <c r="R211" s="77">
        <v>5939.8288250510004</v>
      </c>
      <c r="S211" s="78">
        <v>4.5999999999999999E-3</v>
      </c>
      <c r="T211" s="78">
        <f t="shared" si="4"/>
        <v>2.8699557995445369E-3</v>
      </c>
      <c r="U211" s="78">
        <f>R211/'סכום נכסי הקרן'!$C$42</f>
        <v>3.7248886151380911E-4</v>
      </c>
    </row>
    <row r="212" spans="2:21">
      <c r="B212" t="s">
        <v>815</v>
      </c>
      <c r="C212" t="s">
        <v>816</v>
      </c>
      <c r="D212" t="s">
        <v>100</v>
      </c>
      <c r="E212" t="s">
        <v>123</v>
      </c>
      <c r="F212" t="s">
        <v>602</v>
      </c>
      <c r="G212" t="s">
        <v>361</v>
      </c>
      <c r="H212" t="s">
        <v>579</v>
      </c>
      <c r="I212" t="s">
        <v>208</v>
      </c>
      <c r="J212"/>
      <c r="K212" s="77">
        <v>0.66</v>
      </c>
      <c r="L212" t="s">
        <v>102</v>
      </c>
      <c r="M212" s="78">
        <v>6.4000000000000001E-2</v>
      </c>
      <c r="N212" s="78">
        <v>5.8700000000000002E-2</v>
      </c>
      <c r="O212" s="77">
        <v>0.17</v>
      </c>
      <c r="P212" s="77">
        <v>100.97</v>
      </c>
      <c r="Q212" s="77">
        <v>0</v>
      </c>
      <c r="R212" s="77">
        <v>1.7164900000000001E-4</v>
      </c>
      <c r="S212" s="78">
        <v>0</v>
      </c>
      <c r="T212" s="78">
        <f t="shared" si="4"/>
        <v>8.2935898919913825E-11</v>
      </c>
      <c r="U212" s="78">
        <f>R212/'סכום נכסי הקרן'!$C$42</f>
        <v>1.076417224690559E-11</v>
      </c>
    </row>
    <row r="213" spans="2:21">
      <c r="B213" t="s">
        <v>817</v>
      </c>
      <c r="C213" t="s">
        <v>818</v>
      </c>
      <c r="D213" t="s">
        <v>100</v>
      </c>
      <c r="E213" t="s">
        <v>123</v>
      </c>
      <c r="F213" t="s">
        <v>819</v>
      </c>
      <c r="G213" t="s">
        <v>132</v>
      </c>
      <c r="H213" t="s">
        <v>579</v>
      </c>
      <c r="I213" t="s">
        <v>208</v>
      </c>
      <c r="J213"/>
      <c r="K213" s="77">
        <v>0.74</v>
      </c>
      <c r="L213" t="s">
        <v>102</v>
      </c>
      <c r="M213" s="78">
        <v>2.1600000000000001E-2</v>
      </c>
      <c r="N213" s="78">
        <v>5.6500000000000002E-2</v>
      </c>
      <c r="O213" s="77">
        <v>7.0000000000000007E-2</v>
      </c>
      <c r="P213" s="77">
        <v>98.16</v>
      </c>
      <c r="Q213" s="77">
        <v>0</v>
      </c>
      <c r="R213" s="77">
        <v>6.8712000000000002E-5</v>
      </c>
      <c r="S213" s="78">
        <v>0</v>
      </c>
      <c r="T213" s="78">
        <f t="shared" si="4"/>
        <v>3.3199677752769422E-11</v>
      </c>
      <c r="U213" s="78">
        <f>R213/'סכום נכסי הקרן'!$C$42</f>
        <v>4.3089549221339882E-12</v>
      </c>
    </row>
    <row r="214" spans="2:21">
      <c r="B214" t="s">
        <v>820</v>
      </c>
      <c r="C214" t="s">
        <v>821</v>
      </c>
      <c r="D214" t="s">
        <v>100</v>
      </c>
      <c r="E214" t="s">
        <v>123</v>
      </c>
      <c r="F214" t="s">
        <v>819</v>
      </c>
      <c r="G214" t="s">
        <v>132</v>
      </c>
      <c r="H214" t="s">
        <v>579</v>
      </c>
      <c r="I214" t="s">
        <v>208</v>
      </c>
      <c r="J214"/>
      <c r="K214" s="77">
        <v>2.71</v>
      </c>
      <c r="L214" t="s">
        <v>102</v>
      </c>
      <c r="M214" s="78">
        <v>0.04</v>
      </c>
      <c r="N214" s="78">
        <v>5.3999999999999999E-2</v>
      </c>
      <c r="O214" s="77">
        <v>0.22</v>
      </c>
      <c r="P214" s="77">
        <v>97.49</v>
      </c>
      <c r="Q214" s="77">
        <v>0</v>
      </c>
      <c r="R214" s="77">
        <v>2.1447799999999999E-4</v>
      </c>
      <c r="S214" s="78">
        <v>0</v>
      </c>
      <c r="T214" s="78">
        <f t="shared" si="4"/>
        <v>1.0362964962537081E-10</v>
      </c>
      <c r="U214" s="78">
        <f>R214/'סכום נכסי הקרן'!$C$42</f>
        <v>1.34499946703553E-11</v>
      </c>
    </row>
    <row r="215" spans="2:21">
      <c r="B215" t="s">
        <v>822</v>
      </c>
      <c r="C215" t="s">
        <v>823</v>
      </c>
      <c r="D215" t="s">
        <v>100</v>
      </c>
      <c r="E215" t="s">
        <v>123</v>
      </c>
      <c r="F215" t="s">
        <v>607</v>
      </c>
      <c r="G215" t="s">
        <v>127</v>
      </c>
      <c r="H215" t="s">
        <v>579</v>
      </c>
      <c r="I215" t="s">
        <v>208</v>
      </c>
      <c r="J215"/>
      <c r="K215" s="77">
        <v>1.58</v>
      </c>
      <c r="L215" t="s">
        <v>102</v>
      </c>
      <c r="M215" s="78">
        <v>3.2500000000000001E-2</v>
      </c>
      <c r="N215" s="78">
        <v>6.6799999999999998E-2</v>
      </c>
      <c r="O215" s="77">
        <v>41343.379999999997</v>
      </c>
      <c r="P215" s="77">
        <v>95.65</v>
      </c>
      <c r="Q215" s="77">
        <v>0</v>
      </c>
      <c r="R215" s="77">
        <v>39.544942970000001</v>
      </c>
      <c r="S215" s="78">
        <v>1E-4</v>
      </c>
      <c r="T215" s="78">
        <f t="shared" si="4"/>
        <v>1.910698805675347E-5</v>
      </c>
      <c r="U215" s="78">
        <f>R215/'סכום נכסי הקרן'!$C$42</f>
        <v>2.4798779930156208E-6</v>
      </c>
    </row>
    <row r="216" spans="2:21">
      <c r="B216" t="s">
        <v>824</v>
      </c>
      <c r="C216" t="s">
        <v>825</v>
      </c>
      <c r="D216" t="s">
        <v>100</v>
      </c>
      <c r="E216" t="s">
        <v>123</v>
      </c>
      <c r="F216" t="s">
        <v>607</v>
      </c>
      <c r="G216" t="s">
        <v>127</v>
      </c>
      <c r="H216" t="s">
        <v>579</v>
      </c>
      <c r="I216" t="s">
        <v>208</v>
      </c>
      <c r="J216"/>
      <c r="K216" s="77">
        <v>2.27</v>
      </c>
      <c r="L216" t="s">
        <v>102</v>
      </c>
      <c r="M216" s="78">
        <v>5.7000000000000002E-2</v>
      </c>
      <c r="N216" s="78">
        <v>6.8500000000000005E-2</v>
      </c>
      <c r="O216" s="77">
        <v>11400702.82</v>
      </c>
      <c r="P216" s="77">
        <v>97.89</v>
      </c>
      <c r="Q216" s="77">
        <v>0</v>
      </c>
      <c r="R216" s="77">
        <v>11160.147990498001</v>
      </c>
      <c r="S216" s="78">
        <v>2.8799999999999999E-2</v>
      </c>
      <c r="T216" s="78">
        <f t="shared" si="4"/>
        <v>5.3922650622562403E-3</v>
      </c>
      <c r="U216" s="78">
        <f>R216/'סכום נכסי הקרן'!$C$42</f>
        <v>6.9985700627838072E-4</v>
      </c>
    </row>
    <row r="217" spans="2:21">
      <c r="B217" t="s">
        <v>826</v>
      </c>
      <c r="C217" t="s">
        <v>827</v>
      </c>
      <c r="D217" t="s">
        <v>100</v>
      </c>
      <c r="E217" t="s">
        <v>123</v>
      </c>
      <c r="F217" t="s">
        <v>612</v>
      </c>
      <c r="G217" t="s">
        <v>127</v>
      </c>
      <c r="H217" t="s">
        <v>579</v>
      </c>
      <c r="I217" t="s">
        <v>208</v>
      </c>
      <c r="J217"/>
      <c r="K217" s="77">
        <v>1.66</v>
      </c>
      <c r="L217" t="s">
        <v>102</v>
      </c>
      <c r="M217" s="78">
        <v>2.8000000000000001E-2</v>
      </c>
      <c r="N217" s="78">
        <v>6.25E-2</v>
      </c>
      <c r="O217" s="77">
        <v>2409012.66</v>
      </c>
      <c r="P217" s="77">
        <v>95.33</v>
      </c>
      <c r="Q217" s="77">
        <v>0</v>
      </c>
      <c r="R217" s="77">
        <v>2296.5117687779998</v>
      </c>
      <c r="S217" s="78">
        <v>6.8999999999999999E-3</v>
      </c>
      <c r="T217" s="78">
        <f t="shared" si="4"/>
        <v>1.1096089573709412E-3</v>
      </c>
      <c r="U217" s="78">
        <f>R217/'סכום נכסי הקרן'!$C$42</f>
        <v>1.4401510201732728E-4</v>
      </c>
    </row>
    <row r="218" spans="2:21">
      <c r="B218" t="s">
        <v>828</v>
      </c>
      <c r="C218" t="s">
        <v>829</v>
      </c>
      <c r="D218" t="s">
        <v>100</v>
      </c>
      <c r="E218" t="s">
        <v>123</v>
      </c>
      <c r="F218" t="s">
        <v>612</v>
      </c>
      <c r="G218" t="s">
        <v>127</v>
      </c>
      <c r="H218" t="s">
        <v>579</v>
      </c>
      <c r="I218" t="s">
        <v>208</v>
      </c>
      <c r="J218"/>
      <c r="K218" s="77">
        <v>3.44</v>
      </c>
      <c r="L218" t="s">
        <v>102</v>
      </c>
      <c r="M218" s="78">
        <v>5.6500000000000002E-2</v>
      </c>
      <c r="N218" s="78">
        <v>6.5600000000000006E-2</v>
      </c>
      <c r="O218" s="77">
        <v>5791058.29</v>
      </c>
      <c r="P218" s="77">
        <v>97.13</v>
      </c>
      <c r="Q218" s="77">
        <v>356.92637999999999</v>
      </c>
      <c r="R218" s="77">
        <v>5981.7812970770001</v>
      </c>
      <c r="S218" s="78">
        <v>1.34E-2</v>
      </c>
      <c r="T218" s="78">
        <f t="shared" si="4"/>
        <v>2.8902260369440486E-3</v>
      </c>
      <c r="U218" s="78">
        <f>R218/'סכום נכסי הקרן'!$C$42</f>
        <v>3.7511971654396569E-4</v>
      </c>
    </row>
    <row r="219" spans="2:21">
      <c r="B219" t="s">
        <v>830</v>
      </c>
      <c r="C219" t="s">
        <v>831</v>
      </c>
      <c r="D219" t="s">
        <v>100</v>
      </c>
      <c r="E219" t="s">
        <v>123</v>
      </c>
      <c r="F219" t="s">
        <v>619</v>
      </c>
      <c r="G219" t="s">
        <v>112</v>
      </c>
      <c r="H219" t="s">
        <v>579</v>
      </c>
      <c r="I219" t="s">
        <v>208</v>
      </c>
      <c r="J219"/>
      <c r="K219" s="77">
        <v>4.55</v>
      </c>
      <c r="L219" t="s">
        <v>102</v>
      </c>
      <c r="M219" s="78">
        <v>5.5E-2</v>
      </c>
      <c r="N219" s="78">
        <v>6.8400000000000002E-2</v>
      </c>
      <c r="O219" s="77">
        <v>4109927.95</v>
      </c>
      <c r="P219" s="77">
        <v>96.34</v>
      </c>
      <c r="Q219" s="77">
        <v>0</v>
      </c>
      <c r="R219" s="77">
        <v>3959.50458703</v>
      </c>
      <c r="S219" s="78">
        <v>1.6899999999999998E-2</v>
      </c>
      <c r="T219" s="78">
        <f t="shared" si="4"/>
        <v>1.9131196348528402E-3</v>
      </c>
      <c r="U219" s="78">
        <f>R219/'סכום נכסי הקרן'!$C$42</f>
        <v>2.4830199644159713E-4</v>
      </c>
    </row>
    <row r="220" spans="2:21">
      <c r="B220" t="s">
        <v>832</v>
      </c>
      <c r="C220" t="s">
        <v>833</v>
      </c>
      <c r="D220" t="s">
        <v>100</v>
      </c>
      <c r="E220" t="s">
        <v>123</v>
      </c>
      <c r="F220" t="s">
        <v>834</v>
      </c>
      <c r="G220" t="s">
        <v>361</v>
      </c>
      <c r="H220" t="s">
        <v>579</v>
      </c>
      <c r="I220" t="s">
        <v>208</v>
      </c>
      <c r="J220"/>
      <c r="K220" s="77">
        <v>0.74</v>
      </c>
      <c r="L220" t="s">
        <v>102</v>
      </c>
      <c r="M220" s="78">
        <v>5.8999999999999997E-2</v>
      </c>
      <c r="N220" s="78">
        <v>5.7500000000000002E-2</v>
      </c>
      <c r="O220" s="77">
        <v>0.14000000000000001</v>
      </c>
      <c r="P220" s="77">
        <v>101.61</v>
      </c>
      <c r="Q220" s="77">
        <v>0</v>
      </c>
      <c r="R220" s="77">
        <v>1.42254E-4</v>
      </c>
      <c r="S220" s="78">
        <v>0</v>
      </c>
      <c r="T220" s="78">
        <f t="shared" si="4"/>
        <v>6.8733073684981675E-11</v>
      </c>
      <c r="U220" s="78">
        <f>R220/'סכום נכסי הקרן'!$C$42</f>
        <v>8.9208009298703032E-12</v>
      </c>
    </row>
    <row r="221" spans="2:21">
      <c r="B221" t="s">
        <v>835</v>
      </c>
      <c r="C221" t="s">
        <v>836</v>
      </c>
      <c r="D221" t="s">
        <v>100</v>
      </c>
      <c r="E221" t="s">
        <v>123</v>
      </c>
      <c r="F221" t="s">
        <v>834</v>
      </c>
      <c r="G221" t="s">
        <v>361</v>
      </c>
      <c r="H221" t="s">
        <v>579</v>
      </c>
      <c r="I221" t="s">
        <v>208</v>
      </c>
      <c r="J221"/>
      <c r="K221" s="77">
        <v>3.09</v>
      </c>
      <c r="L221" t="s">
        <v>102</v>
      </c>
      <c r="M221" s="78">
        <v>2.7E-2</v>
      </c>
      <c r="N221" s="78">
        <v>5.7299999999999997E-2</v>
      </c>
      <c r="O221" s="77">
        <v>1.6</v>
      </c>
      <c r="P221" s="77">
        <v>91.23</v>
      </c>
      <c r="Q221" s="77">
        <v>0</v>
      </c>
      <c r="R221" s="77">
        <v>1.4596800000000001E-3</v>
      </c>
      <c r="S221" s="78">
        <v>0</v>
      </c>
      <c r="T221" s="78">
        <f t="shared" si="4"/>
        <v>7.0527572508677481E-10</v>
      </c>
      <c r="U221" s="78">
        <f>R221/'סכום נכסי הקרן'!$C$42</f>
        <v>9.1537072428986778E-11</v>
      </c>
    </row>
    <row r="222" spans="2:21">
      <c r="B222" t="s">
        <v>837</v>
      </c>
      <c r="C222" t="s">
        <v>838</v>
      </c>
      <c r="D222" t="s">
        <v>100</v>
      </c>
      <c r="E222" t="s">
        <v>123</v>
      </c>
      <c r="F222" t="s">
        <v>839</v>
      </c>
      <c r="G222" t="s">
        <v>127</v>
      </c>
      <c r="H222" t="s">
        <v>579</v>
      </c>
      <c r="I222" t="s">
        <v>208</v>
      </c>
      <c r="J222"/>
      <c r="K222" s="77">
        <v>0.74</v>
      </c>
      <c r="L222" t="s">
        <v>102</v>
      </c>
      <c r="M222" s="78">
        <v>2.9499999999999998E-2</v>
      </c>
      <c r="N222" s="78">
        <v>5.7599999999999998E-2</v>
      </c>
      <c r="O222" s="77">
        <v>849581.89</v>
      </c>
      <c r="P222" s="77">
        <v>98.74</v>
      </c>
      <c r="Q222" s="77">
        <v>0</v>
      </c>
      <c r="R222" s="77">
        <v>838.87715818599997</v>
      </c>
      <c r="S222" s="78">
        <v>1.5800000000000002E-2</v>
      </c>
      <c r="T222" s="78">
        <f t="shared" si="4"/>
        <v>4.0532150608240449E-4</v>
      </c>
      <c r="U222" s="78">
        <f>R222/'סכום נכסי הקרן'!$C$42</f>
        <v>5.2606296714276058E-5</v>
      </c>
    </row>
    <row r="223" spans="2:21">
      <c r="B223" t="s">
        <v>840</v>
      </c>
      <c r="C223" t="s">
        <v>841</v>
      </c>
      <c r="D223" t="s">
        <v>100</v>
      </c>
      <c r="E223" t="s">
        <v>123</v>
      </c>
      <c r="F223" t="s">
        <v>842</v>
      </c>
      <c r="G223" t="s">
        <v>843</v>
      </c>
      <c r="H223" t="s">
        <v>579</v>
      </c>
      <c r="I223" t="s">
        <v>208</v>
      </c>
      <c r="J223"/>
      <c r="K223" s="77">
        <v>5.86</v>
      </c>
      <c r="L223" t="s">
        <v>102</v>
      </c>
      <c r="M223" s="78">
        <v>2.3400000000000001E-2</v>
      </c>
      <c r="N223" s="78">
        <v>5.7200000000000001E-2</v>
      </c>
      <c r="O223" s="77">
        <v>5380762.5499999998</v>
      </c>
      <c r="P223" s="77">
        <v>82.62</v>
      </c>
      <c r="Q223" s="77">
        <v>0</v>
      </c>
      <c r="R223" s="77">
        <v>4445.5860188099996</v>
      </c>
      <c r="S223" s="78">
        <v>8.2000000000000007E-3</v>
      </c>
      <c r="T223" s="78">
        <f t="shared" si="4"/>
        <v>2.1479803127067922E-3</v>
      </c>
      <c r="U223" s="78">
        <f>R223/'סכום נכסי הקרן'!$C$42</f>
        <v>2.7878434272792798E-4</v>
      </c>
    </row>
    <row r="224" spans="2:21">
      <c r="B224" t="s">
        <v>844</v>
      </c>
      <c r="C224" t="s">
        <v>845</v>
      </c>
      <c r="D224" t="s">
        <v>100</v>
      </c>
      <c r="E224" t="s">
        <v>123</v>
      </c>
      <c r="F224" t="s">
        <v>842</v>
      </c>
      <c r="G224" t="s">
        <v>843</v>
      </c>
      <c r="H224" t="s">
        <v>579</v>
      </c>
      <c r="I224" t="s">
        <v>208</v>
      </c>
      <c r="J224"/>
      <c r="K224" s="77">
        <v>1.48</v>
      </c>
      <c r="L224" t="s">
        <v>102</v>
      </c>
      <c r="M224" s="78">
        <v>3.3500000000000002E-2</v>
      </c>
      <c r="N224" s="78">
        <v>5.33E-2</v>
      </c>
      <c r="O224" s="77">
        <v>0.13</v>
      </c>
      <c r="P224" s="77">
        <v>97.22</v>
      </c>
      <c r="Q224" s="77">
        <v>0</v>
      </c>
      <c r="R224" s="77">
        <v>1.2638600000000001E-4</v>
      </c>
      <c r="S224" s="78">
        <v>0</v>
      </c>
      <c r="T224" s="78">
        <f t="shared" si="4"/>
        <v>6.1066108866886656E-11</v>
      </c>
      <c r="U224" s="78">
        <f>R224/'סכום נכסי הקרן'!$C$42</f>
        <v>7.9257127836306068E-12</v>
      </c>
    </row>
    <row r="225" spans="2:21">
      <c r="B225" t="s">
        <v>846</v>
      </c>
      <c r="C225" t="s">
        <v>847</v>
      </c>
      <c r="D225" t="s">
        <v>100</v>
      </c>
      <c r="E225" t="s">
        <v>123</v>
      </c>
      <c r="F225" t="s">
        <v>842</v>
      </c>
      <c r="G225" t="s">
        <v>843</v>
      </c>
      <c r="H225" t="s">
        <v>579</v>
      </c>
      <c r="I225" t="s">
        <v>208</v>
      </c>
      <c r="J225"/>
      <c r="K225" s="77">
        <v>3.46</v>
      </c>
      <c r="L225" t="s">
        <v>102</v>
      </c>
      <c r="M225" s="78">
        <v>2.6200000000000001E-2</v>
      </c>
      <c r="N225" s="78">
        <v>5.4699999999999999E-2</v>
      </c>
      <c r="O225" s="77">
        <v>0.27</v>
      </c>
      <c r="P225" s="77">
        <v>91.29</v>
      </c>
      <c r="Q225" s="77">
        <v>0</v>
      </c>
      <c r="R225" s="77">
        <v>2.4648299999999998E-4</v>
      </c>
      <c r="S225" s="78">
        <v>0</v>
      </c>
      <c r="T225" s="78">
        <f t="shared" si="4"/>
        <v>1.1909355238584037E-10</v>
      </c>
      <c r="U225" s="78">
        <f>R225/'סכום נכסי הקרן'!$C$42</f>
        <v>1.5457040052281283E-11</v>
      </c>
    </row>
    <row r="226" spans="2:21">
      <c r="B226" t="s">
        <v>848</v>
      </c>
      <c r="C226" t="s">
        <v>849</v>
      </c>
      <c r="D226" t="s">
        <v>100</v>
      </c>
      <c r="E226" t="s">
        <v>123</v>
      </c>
      <c r="F226" t="s">
        <v>850</v>
      </c>
      <c r="G226" t="s">
        <v>585</v>
      </c>
      <c r="H226" t="s">
        <v>648</v>
      </c>
      <c r="I226" t="s">
        <v>149</v>
      </c>
      <c r="J226"/>
      <c r="K226" s="77">
        <v>1.85</v>
      </c>
      <c r="L226" t="s">
        <v>102</v>
      </c>
      <c r="M226" s="78">
        <v>2.9499999999999998E-2</v>
      </c>
      <c r="N226" s="78">
        <v>6.3100000000000003E-2</v>
      </c>
      <c r="O226" s="77">
        <v>5306173.47</v>
      </c>
      <c r="P226" s="77">
        <v>94.95</v>
      </c>
      <c r="Q226" s="77">
        <v>0</v>
      </c>
      <c r="R226" s="77">
        <v>5038.2117097649998</v>
      </c>
      <c r="S226" s="78">
        <v>1.34E-2</v>
      </c>
      <c r="T226" s="78">
        <f t="shared" si="4"/>
        <v>2.4343201364307172E-3</v>
      </c>
      <c r="U226" s="78">
        <f>R226/'סכום נכסי הקרן'!$C$42</f>
        <v>3.1594811889546208E-4</v>
      </c>
    </row>
    <row r="227" spans="2:21">
      <c r="B227" t="s">
        <v>851</v>
      </c>
      <c r="C227" t="s">
        <v>852</v>
      </c>
      <c r="D227" t="s">
        <v>100</v>
      </c>
      <c r="E227" t="s">
        <v>123</v>
      </c>
      <c r="F227" t="s">
        <v>850</v>
      </c>
      <c r="G227" t="s">
        <v>585</v>
      </c>
      <c r="H227" t="s">
        <v>648</v>
      </c>
      <c r="I227" t="s">
        <v>149</v>
      </c>
      <c r="J227"/>
      <c r="K227" s="77">
        <v>3.18</v>
      </c>
      <c r="L227" t="s">
        <v>102</v>
      </c>
      <c r="M227" s="78">
        <v>2.5499999999999998E-2</v>
      </c>
      <c r="N227" s="78">
        <v>6.1899999999999997E-2</v>
      </c>
      <c r="O227" s="77">
        <v>480582.67</v>
      </c>
      <c r="P227" s="77">
        <v>89.91</v>
      </c>
      <c r="Q227" s="77">
        <v>0</v>
      </c>
      <c r="R227" s="77">
        <v>432.091878597</v>
      </c>
      <c r="S227" s="78">
        <v>8.0000000000000004E-4</v>
      </c>
      <c r="T227" s="78">
        <f t="shared" si="4"/>
        <v>2.0877446630878399E-4</v>
      </c>
      <c r="U227" s="78">
        <f>R227/'סכום נכסי הקרן'!$C$42</f>
        <v>2.7096641446831191E-5</v>
      </c>
    </row>
    <row r="228" spans="2:21">
      <c r="B228" t="s">
        <v>853</v>
      </c>
      <c r="C228" t="s">
        <v>854</v>
      </c>
      <c r="D228" t="s">
        <v>100</v>
      </c>
      <c r="E228" t="s">
        <v>123</v>
      </c>
      <c r="F228" t="s">
        <v>855</v>
      </c>
      <c r="G228" t="s">
        <v>703</v>
      </c>
      <c r="H228" t="s">
        <v>648</v>
      </c>
      <c r="I228" t="s">
        <v>149</v>
      </c>
      <c r="J228"/>
      <c r="K228" s="77">
        <v>2.46</v>
      </c>
      <c r="L228" t="s">
        <v>102</v>
      </c>
      <c r="M228" s="78">
        <v>3.4500000000000003E-2</v>
      </c>
      <c r="N228" s="78">
        <v>5.9299999999999999E-2</v>
      </c>
      <c r="O228" s="77">
        <v>0.02</v>
      </c>
      <c r="P228" s="77">
        <v>94.64</v>
      </c>
      <c r="Q228" s="77">
        <v>0</v>
      </c>
      <c r="R228" s="77">
        <v>1.8927999999999999E-5</v>
      </c>
      <c r="S228" s="78">
        <v>0</v>
      </c>
      <c r="T228" s="78">
        <f t="shared" si="4"/>
        <v>9.145469503207875E-12</v>
      </c>
      <c r="U228" s="78">
        <f>R228/'סכום נכסי הקרן'!$C$42</f>
        <v>1.1869818774908621E-12</v>
      </c>
    </row>
    <row r="229" spans="2:21">
      <c r="B229" t="s">
        <v>856</v>
      </c>
      <c r="C229" t="s">
        <v>857</v>
      </c>
      <c r="D229" t="s">
        <v>100</v>
      </c>
      <c r="E229" t="s">
        <v>123</v>
      </c>
      <c r="F229" t="s">
        <v>855</v>
      </c>
      <c r="G229" t="s">
        <v>703</v>
      </c>
      <c r="H229" t="s">
        <v>648</v>
      </c>
      <c r="I229" t="s">
        <v>149</v>
      </c>
      <c r="J229"/>
      <c r="K229" s="77">
        <v>4.84</v>
      </c>
      <c r="L229" t="s">
        <v>102</v>
      </c>
      <c r="M229" s="78">
        <v>7.4999999999999997E-3</v>
      </c>
      <c r="N229" s="78">
        <v>5.16E-2</v>
      </c>
      <c r="O229" s="77">
        <v>6093379.1799999997</v>
      </c>
      <c r="P229" s="77">
        <v>81.3</v>
      </c>
      <c r="Q229" s="77">
        <v>0</v>
      </c>
      <c r="R229" s="77">
        <v>4953.9172733400001</v>
      </c>
      <c r="S229" s="78">
        <v>1.15E-2</v>
      </c>
      <c r="T229" s="78">
        <f t="shared" si="4"/>
        <v>2.393591470030943E-3</v>
      </c>
      <c r="U229" s="78">
        <f>R229/'סכום נכסי הקרן'!$C$42</f>
        <v>3.1066198362444665E-4</v>
      </c>
    </row>
    <row r="230" spans="2:21">
      <c r="B230" t="s">
        <v>858</v>
      </c>
      <c r="C230" t="s">
        <v>859</v>
      </c>
      <c r="D230" t="s">
        <v>100</v>
      </c>
      <c r="E230" t="s">
        <v>123</v>
      </c>
      <c r="F230" t="s">
        <v>860</v>
      </c>
      <c r="G230" t="s">
        <v>703</v>
      </c>
      <c r="H230" t="s">
        <v>648</v>
      </c>
      <c r="I230" t="s">
        <v>149</v>
      </c>
      <c r="J230"/>
      <c r="K230" s="77">
        <v>3.3</v>
      </c>
      <c r="L230" t="s">
        <v>102</v>
      </c>
      <c r="M230" s="78">
        <v>2.0500000000000001E-2</v>
      </c>
      <c r="N230" s="78">
        <v>5.6800000000000003E-2</v>
      </c>
      <c r="O230" s="77">
        <v>80778.92</v>
      </c>
      <c r="P230" s="77">
        <v>89.02</v>
      </c>
      <c r="Q230" s="77">
        <v>0</v>
      </c>
      <c r="R230" s="77">
        <v>71.909394583999998</v>
      </c>
      <c r="S230" s="78">
        <v>1E-4</v>
      </c>
      <c r="T230" s="78">
        <f t="shared" si="4"/>
        <v>3.4744567580415974E-5</v>
      </c>
      <c r="U230" s="78">
        <f>R230/'סכום נכסי הקרן'!$C$42</f>
        <v>4.5094647185411853E-6</v>
      </c>
    </row>
    <row r="231" spans="2:21">
      <c r="B231" t="s">
        <v>861</v>
      </c>
      <c r="C231" t="s">
        <v>862</v>
      </c>
      <c r="D231" t="s">
        <v>100</v>
      </c>
      <c r="E231" t="s">
        <v>123</v>
      </c>
      <c r="F231" t="s">
        <v>860</v>
      </c>
      <c r="G231" t="s">
        <v>703</v>
      </c>
      <c r="H231" t="s">
        <v>648</v>
      </c>
      <c r="I231" t="s">
        <v>149</v>
      </c>
      <c r="J231"/>
      <c r="K231" s="77">
        <v>3.82</v>
      </c>
      <c r="L231" t="s">
        <v>102</v>
      </c>
      <c r="M231" s="78">
        <v>2.5000000000000001E-3</v>
      </c>
      <c r="N231" s="78">
        <v>5.8400000000000001E-2</v>
      </c>
      <c r="O231" s="77">
        <v>3593369.93</v>
      </c>
      <c r="P231" s="77">
        <v>81.3</v>
      </c>
      <c r="Q231" s="77">
        <v>0</v>
      </c>
      <c r="R231" s="77">
        <v>2921.4097530899999</v>
      </c>
      <c r="S231" s="78">
        <v>6.3E-3</v>
      </c>
      <c r="T231" s="78">
        <f t="shared" si="4"/>
        <v>1.4115418323784152E-3</v>
      </c>
      <c r="U231" s="78">
        <f>R231/'סכום נכסי הקרן'!$C$42</f>
        <v>1.8320268563202052E-4</v>
      </c>
    </row>
    <row r="232" spans="2:21">
      <c r="B232" t="s">
        <v>863</v>
      </c>
      <c r="C232" t="s">
        <v>864</v>
      </c>
      <c r="D232" t="s">
        <v>100</v>
      </c>
      <c r="E232" t="s">
        <v>123</v>
      </c>
      <c r="F232" t="s">
        <v>865</v>
      </c>
      <c r="G232" t="s">
        <v>585</v>
      </c>
      <c r="H232" t="s">
        <v>648</v>
      </c>
      <c r="I232" t="s">
        <v>149</v>
      </c>
      <c r="J232"/>
      <c r="K232" s="77">
        <v>2.62</v>
      </c>
      <c r="L232" t="s">
        <v>102</v>
      </c>
      <c r="M232" s="78">
        <v>2.4E-2</v>
      </c>
      <c r="N232" s="78">
        <v>6.0400000000000002E-2</v>
      </c>
      <c r="O232" s="77">
        <v>2.31</v>
      </c>
      <c r="P232" s="77">
        <v>91.2</v>
      </c>
      <c r="Q232" s="77">
        <v>0</v>
      </c>
      <c r="R232" s="77">
        <v>2.1067199999999999E-3</v>
      </c>
      <c r="S232" s="78">
        <v>0</v>
      </c>
      <c r="T232" s="78">
        <f t="shared" si="4"/>
        <v>1.0179069902682847E-9</v>
      </c>
      <c r="U232" s="78">
        <f>R232/'סכום נכסי הקרן'!$C$42</f>
        <v>1.3211319003315453E-10</v>
      </c>
    </row>
    <row r="233" spans="2:21">
      <c r="B233" t="s">
        <v>866</v>
      </c>
      <c r="C233" t="s">
        <v>867</v>
      </c>
      <c r="D233" t="s">
        <v>100</v>
      </c>
      <c r="E233" t="s">
        <v>123</v>
      </c>
      <c r="F233" t="s">
        <v>868</v>
      </c>
      <c r="G233" t="s">
        <v>467</v>
      </c>
      <c r="H233" t="s">
        <v>648</v>
      </c>
      <c r="I233" t="s">
        <v>149</v>
      </c>
      <c r="J233"/>
      <c r="K233" s="77">
        <v>2.08</v>
      </c>
      <c r="L233" t="s">
        <v>102</v>
      </c>
      <c r="M233" s="78">
        <v>3.27E-2</v>
      </c>
      <c r="N233" s="78">
        <v>5.7099999999999998E-2</v>
      </c>
      <c r="O233" s="77">
        <v>2159055.2200000002</v>
      </c>
      <c r="P233" s="77">
        <v>96.6</v>
      </c>
      <c r="Q233" s="77">
        <v>0</v>
      </c>
      <c r="R233" s="77">
        <v>2085.6473425200002</v>
      </c>
      <c r="S233" s="78">
        <v>6.7999999999999996E-3</v>
      </c>
      <c r="T233" s="78">
        <f t="shared" si="4"/>
        <v>1.0077252834669913E-3</v>
      </c>
      <c r="U233" s="78">
        <f>R233/'סכום נכסי הקרן'!$C$42</f>
        <v>1.3079171589223463E-4</v>
      </c>
    </row>
    <row r="234" spans="2:21">
      <c r="B234" t="s">
        <v>869</v>
      </c>
      <c r="C234" t="s">
        <v>870</v>
      </c>
      <c r="D234" t="s">
        <v>100</v>
      </c>
      <c r="E234" t="s">
        <v>123</v>
      </c>
      <c r="F234" t="s">
        <v>659</v>
      </c>
      <c r="G234" t="s">
        <v>585</v>
      </c>
      <c r="H234" t="s">
        <v>660</v>
      </c>
      <c r="I234" t="s">
        <v>208</v>
      </c>
      <c r="J234"/>
      <c r="K234" s="77">
        <v>2.56</v>
      </c>
      <c r="L234" t="s">
        <v>102</v>
      </c>
      <c r="M234" s="78">
        <v>4.2999999999999997E-2</v>
      </c>
      <c r="N234" s="78">
        <v>6.0999999999999999E-2</v>
      </c>
      <c r="O234" s="77">
        <v>3783784.63</v>
      </c>
      <c r="P234" s="77">
        <v>96.61</v>
      </c>
      <c r="Q234" s="77">
        <v>0</v>
      </c>
      <c r="R234" s="77">
        <v>3655.5143310429999</v>
      </c>
      <c r="S234" s="78">
        <v>3.0999999999999999E-3</v>
      </c>
      <c r="T234" s="78">
        <f t="shared" si="4"/>
        <v>1.7662402173020443E-3</v>
      </c>
      <c r="U234" s="78">
        <f>R234/'סכום נכסי הקרן'!$C$42</f>
        <v>2.2923865510651801E-4</v>
      </c>
    </row>
    <row r="235" spans="2:21">
      <c r="B235" t="s">
        <v>871</v>
      </c>
      <c r="C235" t="s">
        <v>872</v>
      </c>
      <c r="D235" t="s">
        <v>100</v>
      </c>
      <c r="E235" t="s">
        <v>123</v>
      </c>
      <c r="F235" t="s">
        <v>873</v>
      </c>
      <c r="G235" t="s">
        <v>647</v>
      </c>
      <c r="H235" t="s">
        <v>648</v>
      </c>
      <c r="I235" t="s">
        <v>149</v>
      </c>
      <c r="J235"/>
      <c r="K235" s="77">
        <v>1.1100000000000001</v>
      </c>
      <c r="L235" t="s">
        <v>102</v>
      </c>
      <c r="M235" s="78">
        <v>3.5000000000000003E-2</v>
      </c>
      <c r="N235" s="78">
        <v>6.0699999999999997E-2</v>
      </c>
      <c r="O235" s="77">
        <v>1917966.37</v>
      </c>
      <c r="P235" s="77">
        <v>97.76</v>
      </c>
      <c r="Q235" s="77">
        <v>0</v>
      </c>
      <c r="R235" s="77">
        <v>1875.0039233120001</v>
      </c>
      <c r="S235" s="78">
        <v>8.0000000000000002E-3</v>
      </c>
      <c r="T235" s="78">
        <f t="shared" si="4"/>
        <v>9.0594839386332505E-4</v>
      </c>
      <c r="U235" s="78">
        <f>R235/'סכום נכסי הקרן'!$C$42</f>
        <v>1.1758218920095152E-4</v>
      </c>
    </row>
    <row r="236" spans="2:21">
      <c r="B236" t="s">
        <v>874</v>
      </c>
      <c r="C236" t="s">
        <v>875</v>
      </c>
      <c r="D236" t="s">
        <v>100</v>
      </c>
      <c r="E236" t="s">
        <v>123</v>
      </c>
      <c r="F236" t="s">
        <v>873</v>
      </c>
      <c r="G236" t="s">
        <v>647</v>
      </c>
      <c r="H236" t="s">
        <v>648</v>
      </c>
      <c r="I236" t="s">
        <v>149</v>
      </c>
      <c r="J236"/>
      <c r="K236" s="77">
        <v>2.16</v>
      </c>
      <c r="L236" t="s">
        <v>102</v>
      </c>
      <c r="M236" s="78">
        <v>4.99E-2</v>
      </c>
      <c r="N236" s="78">
        <v>5.8299999999999998E-2</v>
      </c>
      <c r="O236" s="77">
        <v>1273225.31</v>
      </c>
      <c r="P236" s="77">
        <v>98.22</v>
      </c>
      <c r="Q236" s="77">
        <v>158.05654000000001</v>
      </c>
      <c r="R236" s="77">
        <v>1408.618439482</v>
      </c>
      <c r="S236" s="78">
        <v>6.0000000000000001E-3</v>
      </c>
      <c r="T236" s="78">
        <f t="shared" si="4"/>
        <v>6.8060423604918109E-4</v>
      </c>
      <c r="U236" s="78">
        <f>R236/'סכום נכסי הקרן'!$C$42</f>
        <v>8.8334983091958627E-5</v>
      </c>
    </row>
    <row r="237" spans="2:21">
      <c r="B237" t="s">
        <v>876</v>
      </c>
      <c r="C237" t="s">
        <v>877</v>
      </c>
      <c r="D237" t="s">
        <v>100</v>
      </c>
      <c r="E237" t="s">
        <v>123</v>
      </c>
      <c r="F237" t="s">
        <v>873</v>
      </c>
      <c r="G237" t="s">
        <v>647</v>
      </c>
      <c r="H237" t="s">
        <v>648</v>
      </c>
      <c r="I237" t="s">
        <v>149</v>
      </c>
      <c r="J237"/>
      <c r="K237" s="77">
        <v>2.62</v>
      </c>
      <c r="L237" t="s">
        <v>102</v>
      </c>
      <c r="M237" s="78">
        <v>2.6499999999999999E-2</v>
      </c>
      <c r="N237" s="78">
        <v>6.3700000000000007E-2</v>
      </c>
      <c r="O237" s="77">
        <v>1572821.96</v>
      </c>
      <c r="P237" s="77">
        <v>91.15</v>
      </c>
      <c r="Q237" s="77">
        <v>0</v>
      </c>
      <c r="R237" s="77">
        <v>1433.6272165400001</v>
      </c>
      <c r="S237" s="78">
        <v>2.2000000000000001E-3</v>
      </c>
      <c r="T237" s="78">
        <f t="shared" si="4"/>
        <v>6.9268776351623861E-4</v>
      </c>
      <c r="U237" s="78">
        <f>R237/'סכום נכסי הקרן'!$C$42</f>
        <v>8.9903292746758675E-5</v>
      </c>
    </row>
    <row r="238" spans="2:21">
      <c r="B238" t="s">
        <v>878</v>
      </c>
      <c r="C238" t="s">
        <v>879</v>
      </c>
      <c r="D238" t="s">
        <v>100</v>
      </c>
      <c r="E238" t="s">
        <v>123</v>
      </c>
      <c r="F238" t="s">
        <v>880</v>
      </c>
      <c r="G238" t="s">
        <v>585</v>
      </c>
      <c r="H238" t="s">
        <v>660</v>
      </c>
      <c r="I238" t="s">
        <v>208</v>
      </c>
      <c r="J238"/>
      <c r="K238" s="77">
        <v>3.68</v>
      </c>
      <c r="L238" t="s">
        <v>102</v>
      </c>
      <c r="M238" s="78">
        <v>5.3400000000000003E-2</v>
      </c>
      <c r="N238" s="78">
        <v>6.2799999999999995E-2</v>
      </c>
      <c r="O238" s="77">
        <v>5941583.1799999997</v>
      </c>
      <c r="P238" s="77">
        <v>98.56</v>
      </c>
      <c r="Q238" s="77">
        <v>0</v>
      </c>
      <c r="R238" s="77">
        <v>5856.0243822080001</v>
      </c>
      <c r="S238" s="78">
        <v>1.49E-2</v>
      </c>
      <c r="T238" s="78">
        <f t="shared" si="4"/>
        <v>2.829463884061972E-3</v>
      </c>
      <c r="U238" s="78">
        <f>R238/'סכום נכסי הקרן'!$C$42</f>
        <v>3.6723345392146651E-4</v>
      </c>
    </row>
    <row r="239" spans="2:21">
      <c r="B239" t="s">
        <v>881</v>
      </c>
      <c r="C239" t="s">
        <v>882</v>
      </c>
      <c r="D239" t="s">
        <v>100</v>
      </c>
      <c r="E239" t="s">
        <v>123</v>
      </c>
      <c r="F239" t="s">
        <v>674</v>
      </c>
      <c r="G239" t="s">
        <v>361</v>
      </c>
      <c r="H239" t="s">
        <v>675</v>
      </c>
      <c r="I239" t="s">
        <v>208</v>
      </c>
      <c r="J239"/>
      <c r="K239" s="77">
        <v>3.76</v>
      </c>
      <c r="L239" t="s">
        <v>102</v>
      </c>
      <c r="M239" s="78">
        <v>2.5000000000000001E-2</v>
      </c>
      <c r="N239" s="78">
        <v>6.3500000000000001E-2</v>
      </c>
      <c r="O239" s="77">
        <v>863211.87</v>
      </c>
      <c r="P239" s="77">
        <v>86.77</v>
      </c>
      <c r="Q239" s="77">
        <v>0</v>
      </c>
      <c r="R239" s="77">
        <v>749.00893959899997</v>
      </c>
      <c r="S239" s="78">
        <v>1E-3</v>
      </c>
      <c r="T239" s="78">
        <f t="shared" si="4"/>
        <v>3.6189974718579479E-4</v>
      </c>
      <c r="U239" s="78">
        <f>R239/'סכום נכסי הקרן'!$C$42</f>
        <v>4.6970627503310482E-5</v>
      </c>
    </row>
    <row r="240" spans="2:21">
      <c r="B240" t="s">
        <v>883</v>
      </c>
      <c r="C240" t="s">
        <v>884</v>
      </c>
      <c r="D240" t="s">
        <v>100</v>
      </c>
      <c r="E240" t="s">
        <v>123</v>
      </c>
      <c r="F240" t="s">
        <v>678</v>
      </c>
      <c r="G240" t="s">
        <v>679</v>
      </c>
      <c r="H240" t="s">
        <v>680</v>
      </c>
      <c r="I240" t="s">
        <v>149</v>
      </c>
      <c r="J240"/>
      <c r="K240" s="77">
        <v>1.66</v>
      </c>
      <c r="L240" t="s">
        <v>102</v>
      </c>
      <c r="M240" s="78">
        <v>3.7499999999999999E-2</v>
      </c>
      <c r="N240" s="78">
        <v>6.3200000000000006E-2</v>
      </c>
      <c r="O240" s="77">
        <v>1070794.47</v>
      </c>
      <c r="P240" s="77">
        <v>97.06</v>
      </c>
      <c r="Q240" s="77">
        <v>0</v>
      </c>
      <c r="R240" s="77">
        <v>1039.313112582</v>
      </c>
      <c r="S240" s="78">
        <v>2.8999999999999998E-3</v>
      </c>
      <c r="T240" s="78">
        <f t="shared" si="4"/>
        <v>5.0216643995153925E-4</v>
      </c>
      <c r="U240" s="78">
        <f>R240/'סכום נכסי הקרן'!$C$42</f>
        <v>6.517570951360176E-5</v>
      </c>
    </row>
    <row r="241" spans="2:21">
      <c r="B241" t="s">
        <v>885</v>
      </c>
      <c r="C241" t="s">
        <v>886</v>
      </c>
      <c r="D241" t="s">
        <v>100</v>
      </c>
      <c r="E241" t="s">
        <v>123</v>
      </c>
      <c r="F241" t="s">
        <v>678</v>
      </c>
      <c r="G241" t="s">
        <v>679</v>
      </c>
      <c r="H241" t="s">
        <v>680</v>
      </c>
      <c r="I241" t="s">
        <v>149</v>
      </c>
      <c r="J241"/>
      <c r="K241" s="77">
        <v>3.74</v>
      </c>
      <c r="L241" t="s">
        <v>102</v>
      </c>
      <c r="M241" s="78">
        <v>2.6599999999999999E-2</v>
      </c>
      <c r="N241" s="78">
        <v>6.8099999999999994E-2</v>
      </c>
      <c r="O241" s="77">
        <v>12919522.810000001</v>
      </c>
      <c r="P241" s="77">
        <v>86.05</v>
      </c>
      <c r="Q241" s="77">
        <v>0</v>
      </c>
      <c r="R241" s="77">
        <v>11117.249378005001</v>
      </c>
      <c r="S241" s="78">
        <v>1.5699999999999999E-2</v>
      </c>
      <c r="T241" s="78">
        <f t="shared" si="4"/>
        <v>5.3715376767805084E-3</v>
      </c>
      <c r="U241" s="78">
        <f>R241/'סכום נכסי הקרן'!$C$42</f>
        <v>6.9716681842975988E-4</v>
      </c>
    </row>
    <row r="242" spans="2:21">
      <c r="B242" t="s">
        <v>887</v>
      </c>
      <c r="C242" t="s">
        <v>888</v>
      </c>
      <c r="D242" t="s">
        <v>100</v>
      </c>
      <c r="E242" t="s">
        <v>123</v>
      </c>
      <c r="F242" t="s">
        <v>889</v>
      </c>
      <c r="G242" t="s">
        <v>585</v>
      </c>
      <c r="H242" t="s">
        <v>680</v>
      </c>
      <c r="I242" t="s">
        <v>149</v>
      </c>
      <c r="J242"/>
      <c r="K242" s="77">
        <v>3.12</v>
      </c>
      <c r="L242" t="s">
        <v>102</v>
      </c>
      <c r="M242" s="78">
        <v>4.53E-2</v>
      </c>
      <c r="N242" s="78">
        <v>6.7400000000000002E-2</v>
      </c>
      <c r="O242" s="77">
        <v>11488045.949999999</v>
      </c>
      <c r="P242" s="77">
        <v>95.03</v>
      </c>
      <c r="Q242" s="77">
        <v>0</v>
      </c>
      <c r="R242" s="77">
        <v>10917.090066285</v>
      </c>
      <c r="S242" s="78">
        <v>1.6400000000000001E-2</v>
      </c>
      <c r="T242" s="78">
        <f t="shared" si="4"/>
        <v>5.2748264087586179E-3</v>
      </c>
      <c r="U242" s="78">
        <f>R242/'סכום נכסי הקרן'!$C$42</f>
        <v>6.846147539949181E-4</v>
      </c>
    </row>
    <row r="243" spans="2:21">
      <c r="B243" t="s">
        <v>890</v>
      </c>
      <c r="C243" t="s">
        <v>891</v>
      </c>
      <c r="D243" t="s">
        <v>100</v>
      </c>
      <c r="E243" t="s">
        <v>123</v>
      </c>
      <c r="F243" t="s">
        <v>665</v>
      </c>
      <c r="G243" t="s">
        <v>647</v>
      </c>
      <c r="H243" t="s">
        <v>680</v>
      </c>
      <c r="I243" t="s">
        <v>149</v>
      </c>
      <c r="J243"/>
      <c r="K243" s="77">
        <v>4.66</v>
      </c>
      <c r="L243" t="s">
        <v>102</v>
      </c>
      <c r="M243" s="78">
        <v>5.5E-2</v>
      </c>
      <c r="N243" s="78">
        <v>7.1900000000000006E-2</v>
      </c>
      <c r="O243" s="77">
        <v>4109927.95</v>
      </c>
      <c r="P243" s="77">
        <v>93.5</v>
      </c>
      <c r="Q243" s="77">
        <v>0</v>
      </c>
      <c r="R243" s="77">
        <v>3842.7826332499999</v>
      </c>
      <c r="S243" s="78">
        <v>9.2999999999999992E-3</v>
      </c>
      <c r="T243" s="78">
        <f t="shared" si="4"/>
        <v>1.8567229173628871E-3</v>
      </c>
      <c r="U243" s="78">
        <f>R243/'סכום נכסי הקרן'!$C$42</f>
        <v>2.4098231956912322E-4</v>
      </c>
    </row>
    <row r="244" spans="2:21">
      <c r="B244" t="s">
        <v>892</v>
      </c>
      <c r="C244" t="s">
        <v>893</v>
      </c>
      <c r="D244" t="s">
        <v>100</v>
      </c>
      <c r="E244" t="s">
        <v>123</v>
      </c>
      <c r="F244" t="s">
        <v>894</v>
      </c>
      <c r="G244" t="s">
        <v>585</v>
      </c>
      <c r="H244" t="s">
        <v>680</v>
      </c>
      <c r="I244" t="s">
        <v>149</v>
      </c>
      <c r="J244"/>
      <c r="K244" s="77">
        <v>3.17</v>
      </c>
      <c r="L244" t="s">
        <v>102</v>
      </c>
      <c r="M244" s="78">
        <v>2.5000000000000001E-2</v>
      </c>
      <c r="N244" s="78">
        <v>6.6299999999999998E-2</v>
      </c>
      <c r="O244" s="77">
        <v>4109927.95</v>
      </c>
      <c r="P244" s="77">
        <v>88.69</v>
      </c>
      <c r="Q244" s="77">
        <v>0</v>
      </c>
      <c r="R244" s="77">
        <v>3645.0950988549998</v>
      </c>
      <c r="S244" s="78">
        <v>1.95E-2</v>
      </c>
      <c r="T244" s="78">
        <f t="shared" si="4"/>
        <v>1.7612059416140585E-3</v>
      </c>
      <c r="U244" s="78">
        <f>R244/'סכום נכסי הקרן'!$C$42</f>
        <v>2.2858526120412339E-4</v>
      </c>
    </row>
    <row r="245" spans="2:21">
      <c r="B245" t="s">
        <v>895</v>
      </c>
      <c r="C245" t="s">
        <v>896</v>
      </c>
      <c r="D245" t="s">
        <v>100</v>
      </c>
      <c r="E245" t="s">
        <v>123</v>
      </c>
      <c r="F245" t="s">
        <v>897</v>
      </c>
      <c r="G245" t="s">
        <v>361</v>
      </c>
      <c r="H245" t="s">
        <v>680</v>
      </c>
      <c r="I245" t="s">
        <v>149</v>
      </c>
      <c r="J245"/>
      <c r="K245" s="77">
        <v>5.01</v>
      </c>
      <c r="L245" t="s">
        <v>102</v>
      </c>
      <c r="M245" s="78">
        <v>6.7699999999999996E-2</v>
      </c>
      <c r="N245" s="78">
        <v>6.7299999999999999E-2</v>
      </c>
      <c r="O245" s="77">
        <v>5490617.1500000004</v>
      </c>
      <c r="P245" s="77">
        <v>101.88</v>
      </c>
      <c r="Q245" s="77">
        <v>0</v>
      </c>
      <c r="R245" s="77">
        <v>5593.8407524200002</v>
      </c>
      <c r="S245" s="78">
        <v>0</v>
      </c>
      <c r="T245" s="78">
        <f t="shared" si="4"/>
        <v>2.702784235368687E-3</v>
      </c>
      <c r="U245" s="78">
        <f>R245/'סכום נכסי הקרן'!$C$42</f>
        <v>3.5079182157081516E-4</v>
      </c>
    </row>
    <row r="246" spans="2:21">
      <c r="B246" t="s">
        <v>898</v>
      </c>
      <c r="C246" t="s">
        <v>899</v>
      </c>
      <c r="D246" t="s">
        <v>100</v>
      </c>
      <c r="E246" t="s">
        <v>123</v>
      </c>
      <c r="F246" t="s">
        <v>855</v>
      </c>
      <c r="G246" t="s">
        <v>703</v>
      </c>
      <c r="H246" t="s">
        <v>3907</v>
      </c>
      <c r="I246" t="s">
        <v>212</v>
      </c>
      <c r="J246"/>
      <c r="K246" s="77">
        <v>1.32</v>
      </c>
      <c r="L246" t="s">
        <v>102</v>
      </c>
      <c r="M246" s="78">
        <v>4.2500000000000003E-2</v>
      </c>
      <c r="N246" s="78">
        <v>6.1199999999999997E-2</v>
      </c>
      <c r="O246" s="77">
        <v>0.11</v>
      </c>
      <c r="P246" s="77">
        <v>98.05</v>
      </c>
      <c r="Q246" s="77">
        <v>0</v>
      </c>
      <c r="R246" s="77">
        <v>1.07855E-4</v>
      </c>
      <c r="S246" s="78">
        <v>0</v>
      </c>
      <c r="T246" s="78">
        <f t="shared" si="4"/>
        <v>5.2112458435570872E-11</v>
      </c>
      <c r="U246" s="78">
        <f>R246/'סכום נכסי הקרן'!$C$42</f>
        <v>6.7636269229066435E-12</v>
      </c>
    </row>
    <row r="247" spans="2:21">
      <c r="B247" t="s">
        <v>900</v>
      </c>
      <c r="C247" t="s">
        <v>901</v>
      </c>
      <c r="D247" t="s">
        <v>100</v>
      </c>
      <c r="E247" t="s">
        <v>123</v>
      </c>
      <c r="F247" t="s">
        <v>902</v>
      </c>
      <c r="G247" t="s">
        <v>703</v>
      </c>
      <c r="H247" t="s">
        <v>3907</v>
      </c>
      <c r="I247" t="s">
        <v>212</v>
      </c>
      <c r="J247"/>
      <c r="K247" s="77">
        <v>3.59</v>
      </c>
      <c r="L247" t="s">
        <v>102</v>
      </c>
      <c r="M247" s="78">
        <v>6.0499999999999998E-2</v>
      </c>
      <c r="N247" s="78">
        <v>6.1400000000000003E-2</v>
      </c>
      <c r="O247" s="77">
        <v>3746363.72</v>
      </c>
      <c r="P247" s="77">
        <v>99.98</v>
      </c>
      <c r="Q247" s="77">
        <v>113.3275</v>
      </c>
      <c r="R247" s="77">
        <v>3858.9419472559998</v>
      </c>
      <c r="S247" s="78">
        <v>1.7000000000000001E-2</v>
      </c>
      <c r="T247" s="78">
        <f t="shared" si="4"/>
        <v>1.8645306367962469E-3</v>
      </c>
      <c r="U247" s="78">
        <f>R247/'סכום נכסי הקרן'!$C$42</f>
        <v>2.4199567612437502E-4</v>
      </c>
    </row>
    <row r="248" spans="2:21">
      <c r="B248" t="s">
        <v>903</v>
      </c>
      <c r="C248" t="s">
        <v>904</v>
      </c>
      <c r="D248" t="s">
        <v>100</v>
      </c>
      <c r="E248" t="s">
        <v>123</v>
      </c>
      <c r="F248" t="s">
        <v>902</v>
      </c>
      <c r="G248" t="s">
        <v>703</v>
      </c>
      <c r="H248" t="s">
        <v>3907</v>
      </c>
      <c r="I248" t="s">
        <v>212</v>
      </c>
      <c r="J248"/>
      <c r="K248" s="77">
        <v>1.22</v>
      </c>
      <c r="L248" t="s">
        <v>102</v>
      </c>
      <c r="M248" s="78">
        <v>3.5499999999999997E-2</v>
      </c>
      <c r="N248" s="78">
        <v>7.5700000000000003E-2</v>
      </c>
      <c r="O248" s="77">
        <v>746345.69</v>
      </c>
      <c r="P248" s="77">
        <v>96.33</v>
      </c>
      <c r="Q248" s="77">
        <v>0</v>
      </c>
      <c r="R248" s="77">
        <v>718.95480317700003</v>
      </c>
      <c r="S248" s="78">
        <v>2.5999999999999999E-3</v>
      </c>
      <c r="T248" s="78">
        <f t="shared" si="4"/>
        <v>3.4737844603973343E-4</v>
      </c>
      <c r="U248" s="78">
        <f>R248/'סכום נכסי הקרן'!$C$42</f>
        <v>4.5085921497575484E-5</v>
      </c>
    </row>
    <row r="249" spans="2:21">
      <c r="B249" t="s">
        <v>905</v>
      </c>
      <c r="C249" t="s">
        <v>906</v>
      </c>
      <c r="D249" t="s">
        <v>100</v>
      </c>
      <c r="E249" t="s">
        <v>123</v>
      </c>
      <c r="F249" t="s">
        <v>907</v>
      </c>
      <c r="G249" t="s">
        <v>350</v>
      </c>
      <c r="H249" t="s">
        <v>3907</v>
      </c>
      <c r="I249" t="s">
        <v>212</v>
      </c>
      <c r="J249"/>
      <c r="K249" s="77">
        <v>2.23</v>
      </c>
      <c r="L249" t="s">
        <v>102</v>
      </c>
      <c r="M249" s="78">
        <v>0.01</v>
      </c>
      <c r="N249" s="78">
        <v>7.0699999999999999E-2</v>
      </c>
      <c r="O249" s="77">
        <v>1152752.5900000001</v>
      </c>
      <c r="P249" s="77">
        <v>88</v>
      </c>
      <c r="Q249" s="77">
        <v>0</v>
      </c>
      <c r="R249" s="77">
        <v>1014.4222792</v>
      </c>
      <c r="S249" s="78">
        <v>6.4000000000000003E-3</v>
      </c>
      <c r="T249" s="78">
        <f t="shared" si="4"/>
        <v>4.9013989950328751E-4</v>
      </c>
      <c r="U249" s="78">
        <f>R249/'סכום נכסי הקרן'!$C$42</f>
        <v>6.3614796150326266E-5</v>
      </c>
    </row>
    <row r="250" spans="2:21">
      <c r="B250" s="79" t="s">
        <v>329</v>
      </c>
      <c r="C250" s="16"/>
      <c r="D250" s="16"/>
      <c r="E250" s="16"/>
      <c r="F250" s="16"/>
      <c r="K250" s="81">
        <v>3.41</v>
      </c>
      <c r="N250" s="80">
        <v>5.6800000000000003E-2</v>
      </c>
      <c r="O250" s="81">
        <v>3535697.88</v>
      </c>
      <c r="Q250" s="81">
        <v>0</v>
      </c>
      <c r="R250" s="81">
        <v>3720.9413518450001</v>
      </c>
      <c r="T250" s="80">
        <f t="shared" si="4"/>
        <v>1.7978526868408461E-3</v>
      </c>
      <c r="U250" s="80">
        <f>R250/'סכום נכסי הקרן'!$C$42</f>
        <v>2.3334160776872174E-4</v>
      </c>
    </row>
    <row r="251" spans="2:21">
      <c r="B251" t="s">
        <v>908</v>
      </c>
      <c r="C251" t="s">
        <v>909</v>
      </c>
      <c r="D251" t="s">
        <v>100</v>
      </c>
      <c r="E251" t="s">
        <v>123</v>
      </c>
      <c r="F251" t="s">
        <v>729</v>
      </c>
      <c r="G251" t="s">
        <v>730</v>
      </c>
      <c r="H251" t="s">
        <v>395</v>
      </c>
      <c r="I251" t="s">
        <v>208</v>
      </c>
      <c r="J251"/>
      <c r="K251" s="77">
        <v>3.66</v>
      </c>
      <c r="L251" t="s">
        <v>102</v>
      </c>
      <c r="M251" s="78">
        <v>3.7699999999999997E-2</v>
      </c>
      <c r="N251" s="78">
        <v>6.6500000000000004E-2</v>
      </c>
      <c r="O251" s="77">
        <v>0.23</v>
      </c>
      <c r="P251" s="77">
        <v>104</v>
      </c>
      <c r="Q251" s="77">
        <v>0</v>
      </c>
      <c r="R251" s="77">
        <v>2.3919999999999999E-4</v>
      </c>
      <c r="S251" s="78">
        <v>0</v>
      </c>
      <c r="T251" s="78">
        <f t="shared" si="4"/>
        <v>1.1557461460097865E-10</v>
      </c>
      <c r="U251" s="78">
        <f>R251/'סכום נכסי הקרן'!$C$42</f>
        <v>1.5000320429829575E-11</v>
      </c>
    </row>
    <row r="252" spans="2:21">
      <c r="B252" t="s">
        <v>910</v>
      </c>
      <c r="C252" t="s">
        <v>911</v>
      </c>
      <c r="D252" t="s">
        <v>100</v>
      </c>
      <c r="E252" t="s">
        <v>123</v>
      </c>
      <c r="F252" t="s">
        <v>729</v>
      </c>
      <c r="G252" t="s">
        <v>730</v>
      </c>
      <c r="H252" t="s">
        <v>395</v>
      </c>
      <c r="I252" t="s">
        <v>208</v>
      </c>
      <c r="J252"/>
      <c r="K252" s="77">
        <v>0.99</v>
      </c>
      <c r="L252" t="s">
        <v>102</v>
      </c>
      <c r="M252" s="78">
        <v>3.49E-2</v>
      </c>
      <c r="N252" s="78">
        <v>7.2700000000000001E-2</v>
      </c>
      <c r="O252" s="77">
        <v>0.15</v>
      </c>
      <c r="P252" s="77">
        <v>104.41</v>
      </c>
      <c r="Q252" s="77">
        <v>0</v>
      </c>
      <c r="R252" s="77">
        <v>1.56615E-4</v>
      </c>
      <c r="S252" s="78">
        <v>0</v>
      </c>
      <c r="T252" s="78">
        <f t="shared" si="4"/>
        <v>7.5671899104231904E-11</v>
      </c>
      <c r="U252" s="78">
        <f>R252/'סכום נכסי הקרן'!$C$42</f>
        <v>9.8213845489872879E-12</v>
      </c>
    </row>
    <row r="253" spans="2:21">
      <c r="B253" t="s">
        <v>912</v>
      </c>
      <c r="C253" t="s">
        <v>913</v>
      </c>
      <c r="D253" t="s">
        <v>100</v>
      </c>
      <c r="E253" t="s">
        <v>123</v>
      </c>
      <c r="F253" t="s">
        <v>914</v>
      </c>
      <c r="G253" t="s">
        <v>721</v>
      </c>
      <c r="H253" t="s">
        <v>395</v>
      </c>
      <c r="I253" t="s">
        <v>208</v>
      </c>
      <c r="J253"/>
      <c r="K253" s="77">
        <v>3.03</v>
      </c>
      <c r="L253" t="s">
        <v>102</v>
      </c>
      <c r="M253" s="78">
        <v>2.12E-2</v>
      </c>
      <c r="N253" s="78">
        <v>5.6899999999999999E-2</v>
      </c>
      <c r="O253" s="77">
        <v>2922780.38</v>
      </c>
      <c r="P253" s="77">
        <v>106.21</v>
      </c>
      <c r="Q253" s="77">
        <v>0</v>
      </c>
      <c r="R253" s="77">
        <v>3104.2850415980001</v>
      </c>
      <c r="S253" s="78">
        <v>1.95E-2</v>
      </c>
      <c r="T253" s="78">
        <f t="shared" si="4"/>
        <v>1.4999019535713706E-3</v>
      </c>
      <c r="U253" s="78">
        <f>R253/'סכום נכסי הקרן'!$C$42</f>
        <v>1.9467086258150853E-4</v>
      </c>
    </row>
    <row r="254" spans="2:21">
      <c r="B254" t="s">
        <v>915</v>
      </c>
      <c r="C254" t="s">
        <v>916</v>
      </c>
      <c r="D254" t="s">
        <v>100</v>
      </c>
      <c r="E254" t="s">
        <v>123</v>
      </c>
      <c r="F254" t="s">
        <v>914</v>
      </c>
      <c r="G254" t="s">
        <v>721</v>
      </c>
      <c r="H254" t="s">
        <v>395</v>
      </c>
      <c r="I254" t="s">
        <v>208</v>
      </c>
      <c r="J254"/>
      <c r="K254" s="77">
        <v>5.31</v>
      </c>
      <c r="L254" t="s">
        <v>102</v>
      </c>
      <c r="M254" s="78">
        <v>2.6700000000000002E-2</v>
      </c>
      <c r="N254" s="78">
        <v>5.6500000000000002E-2</v>
      </c>
      <c r="O254" s="77">
        <v>612917.12</v>
      </c>
      <c r="P254" s="77">
        <v>100.61</v>
      </c>
      <c r="Q254" s="77">
        <v>0</v>
      </c>
      <c r="R254" s="77">
        <v>616.65591443200003</v>
      </c>
      <c r="S254" s="78">
        <v>3.5999999999999999E-3</v>
      </c>
      <c r="T254" s="78">
        <f t="shared" si="4"/>
        <v>2.9795054202296184E-4</v>
      </c>
      <c r="U254" s="78">
        <f>R254/'סכום נכסי הקרן'!$C$42</f>
        <v>3.8670720365508232E-5</v>
      </c>
    </row>
    <row r="255" spans="2:21">
      <c r="B255" s="79" t="s">
        <v>917</v>
      </c>
      <c r="C255" s="16"/>
      <c r="D255" s="16"/>
      <c r="E255" s="16"/>
      <c r="F255" s="16"/>
      <c r="K255" s="81">
        <v>0</v>
      </c>
      <c r="N255" s="80">
        <v>0</v>
      </c>
      <c r="O255" s="81">
        <v>0</v>
      </c>
      <c r="Q255" s="81">
        <v>0</v>
      </c>
      <c r="R255" s="81">
        <v>0</v>
      </c>
      <c r="T255" s="80">
        <f t="shared" si="4"/>
        <v>0</v>
      </c>
      <c r="U255" s="80">
        <f>R255/'סכום נכסי הקרן'!$C$42</f>
        <v>0</v>
      </c>
    </row>
    <row r="256" spans="2:21">
      <c r="B256" t="s">
        <v>211</v>
      </c>
      <c r="C256" t="s">
        <v>211</v>
      </c>
      <c r="D256" s="16"/>
      <c r="E256" s="16"/>
      <c r="F256" s="16"/>
      <c r="G256" t="s">
        <v>211</v>
      </c>
      <c r="H256" t="s">
        <v>211</v>
      </c>
      <c r="K256" s="77">
        <v>0</v>
      </c>
      <c r="L256" t="s">
        <v>211</v>
      </c>
      <c r="M256" s="78">
        <v>0</v>
      </c>
      <c r="N256" s="78">
        <v>0</v>
      </c>
      <c r="O256" s="77">
        <v>0</v>
      </c>
      <c r="P256" s="77">
        <v>0</v>
      </c>
      <c r="R256" s="77">
        <v>0</v>
      </c>
      <c r="S256" s="78">
        <v>0</v>
      </c>
      <c r="T256" s="78">
        <f t="shared" si="4"/>
        <v>0</v>
      </c>
      <c r="U256" s="78">
        <f>R256/'סכום נכסי הקרן'!$C$42</f>
        <v>0</v>
      </c>
    </row>
    <row r="257" spans="2:21">
      <c r="B257" s="79" t="s">
        <v>234</v>
      </c>
      <c r="C257" s="16"/>
      <c r="D257" s="16"/>
      <c r="E257" s="16"/>
      <c r="F257" s="16"/>
      <c r="K257" s="81">
        <v>4.96</v>
      </c>
      <c r="N257" s="80">
        <v>7.7100000000000002E-2</v>
      </c>
      <c r="O257" s="81">
        <v>163334184.81</v>
      </c>
      <c r="Q257" s="81">
        <v>0</v>
      </c>
      <c r="R257" s="81">
        <v>596015.33940188889</v>
      </c>
      <c r="T257" s="80">
        <f t="shared" si="4"/>
        <v>0.28797760513229431</v>
      </c>
      <c r="U257" s="80">
        <f>R257/'סכום נכסי הקרן'!$C$42</f>
        <v>3.737634227475737E-2</v>
      </c>
    </row>
    <row r="258" spans="2:21">
      <c r="B258" s="79" t="s">
        <v>330</v>
      </c>
      <c r="C258" s="16"/>
      <c r="D258" s="16"/>
      <c r="E258" s="16"/>
      <c r="F258" s="16"/>
      <c r="K258" s="81">
        <v>5.19</v>
      </c>
      <c r="N258" s="80">
        <v>7.7399999999999997E-2</v>
      </c>
      <c r="O258" s="81">
        <v>28590688.98</v>
      </c>
      <c r="Q258" s="81">
        <v>0</v>
      </c>
      <c r="R258" s="81">
        <v>103888.6522210835</v>
      </c>
      <c r="T258" s="80">
        <f t="shared" si="4"/>
        <v>5.0196032365664001E-2</v>
      </c>
      <c r="U258" s="80">
        <f>R258/'סכום נכסי הקרן'!$C$42</f>
        <v>6.5148957873719842E-3</v>
      </c>
    </row>
    <row r="259" spans="2:21">
      <c r="B259" t="s">
        <v>918</v>
      </c>
      <c r="C259" t="s">
        <v>919</v>
      </c>
      <c r="D259" t="s">
        <v>123</v>
      </c>
      <c r="E259" t="s">
        <v>920</v>
      </c>
      <c r="F259" t="s">
        <v>360</v>
      </c>
      <c r="G259" t="s">
        <v>361</v>
      </c>
      <c r="H259" t="s">
        <v>921</v>
      </c>
      <c r="I259" t="s">
        <v>214</v>
      </c>
      <c r="J259"/>
      <c r="K259" s="77">
        <v>7.1</v>
      </c>
      <c r="L259" t="s">
        <v>106</v>
      </c>
      <c r="M259" s="78">
        <v>3.7499999999999999E-2</v>
      </c>
      <c r="N259" s="78">
        <v>6.4699999999999994E-2</v>
      </c>
      <c r="O259" s="77">
        <v>1104369.8600000001</v>
      </c>
      <c r="P259" s="77">
        <v>82.303000002263758</v>
      </c>
      <c r="Q259" s="77">
        <v>0</v>
      </c>
      <c r="R259" s="77">
        <v>3498.4697451921802</v>
      </c>
      <c r="S259" s="78">
        <v>2.2000000000000001E-3</v>
      </c>
      <c r="T259" s="78">
        <f t="shared" si="4"/>
        <v>1.6903607545726178E-3</v>
      </c>
      <c r="U259" s="78">
        <f>R259/'סכום נכסי הקרן'!$C$42</f>
        <v>2.1939033107001228E-4</v>
      </c>
    </row>
    <row r="260" spans="2:21">
      <c r="B260" t="s">
        <v>922</v>
      </c>
      <c r="C260" t="s">
        <v>923</v>
      </c>
      <c r="D260" t="s">
        <v>123</v>
      </c>
      <c r="E260" t="s">
        <v>920</v>
      </c>
      <c r="F260" t="s">
        <v>353</v>
      </c>
      <c r="G260" t="s">
        <v>335</v>
      </c>
      <c r="H260" t="s">
        <v>924</v>
      </c>
      <c r="I260" t="s">
        <v>2737</v>
      </c>
      <c r="J260"/>
      <c r="K260" s="77">
        <v>2.89</v>
      </c>
      <c r="L260" t="s">
        <v>106</v>
      </c>
      <c r="M260" s="78">
        <v>3.2599999999999997E-2</v>
      </c>
      <c r="N260" s="78">
        <v>8.7300000000000003E-2</v>
      </c>
      <c r="O260" s="77">
        <v>3316637.91</v>
      </c>
      <c r="P260" s="77">
        <v>85.83379166750187</v>
      </c>
      <c r="Q260" s="77">
        <v>0</v>
      </c>
      <c r="R260" s="77">
        <v>10957.318088959901</v>
      </c>
      <c r="S260" s="78">
        <v>3.3E-3</v>
      </c>
      <c r="T260" s="78">
        <f t="shared" si="4"/>
        <v>5.2942634414375935E-3</v>
      </c>
      <c r="U260" s="78">
        <f>R260/'סכום נכסי הקרן'!$C$42</f>
        <v>6.8713746816875571E-4</v>
      </c>
    </row>
    <row r="261" spans="2:21">
      <c r="B261" t="s">
        <v>925</v>
      </c>
      <c r="C261" t="s">
        <v>926</v>
      </c>
      <c r="D261" t="s">
        <v>123</v>
      </c>
      <c r="E261" t="s">
        <v>920</v>
      </c>
      <c r="F261" t="s">
        <v>334</v>
      </c>
      <c r="G261" t="s">
        <v>335</v>
      </c>
      <c r="H261" t="s">
        <v>924</v>
      </c>
      <c r="I261" t="s">
        <v>2737</v>
      </c>
      <c r="J261"/>
      <c r="K261" s="77">
        <v>2.2400000000000002</v>
      </c>
      <c r="L261" t="s">
        <v>106</v>
      </c>
      <c r="M261" s="78">
        <v>3.2800000000000003E-2</v>
      </c>
      <c r="N261" s="78">
        <v>8.3900000000000002E-2</v>
      </c>
      <c r="O261" s="77">
        <v>4694665.68</v>
      </c>
      <c r="P261" s="77">
        <v>89.480736111100455</v>
      </c>
      <c r="Q261" s="77">
        <v>0</v>
      </c>
      <c r="R261" s="77">
        <v>16168.9616010055</v>
      </c>
      <c r="S261" s="78">
        <v>6.3E-3</v>
      </c>
      <c r="T261" s="78">
        <f t="shared" si="4"/>
        <v>7.8123808759792369E-3</v>
      </c>
      <c r="U261" s="78">
        <f>R261/'סכום נכסי הקרן'!$C$42</f>
        <v>1.0139615595012239E-3</v>
      </c>
    </row>
    <row r="262" spans="2:21">
      <c r="B262" t="s">
        <v>927</v>
      </c>
      <c r="C262" t="s">
        <v>928</v>
      </c>
      <c r="D262" t="s">
        <v>123</v>
      </c>
      <c r="E262" t="s">
        <v>920</v>
      </c>
      <c r="F262" t="s">
        <v>334</v>
      </c>
      <c r="G262" t="s">
        <v>335</v>
      </c>
      <c r="H262" t="s">
        <v>924</v>
      </c>
      <c r="I262" t="s">
        <v>2737</v>
      </c>
      <c r="J262"/>
      <c r="K262" s="77">
        <v>4.17</v>
      </c>
      <c r="L262" t="s">
        <v>106</v>
      </c>
      <c r="M262" s="78">
        <v>7.1300000000000002E-2</v>
      </c>
      <c r="N262" s="78">
        <v>7.5800000000000006E-2</v>
      </c>
      <c r="O262" s="77">
        <v>2681537.0299999998</v>
      </c>
      <c r="P262" s="77">
        <v>99.197194443117652</v>
      </c>
      <c r="Q262" s="77">
        <v>0</v>
      </c>
      <c r="R262" s="77">
        <v>10238.376572094499</v>
      </c>
      <c r="S262" s="78">
        <v>5.4000000000000003E-3</v>
      </c>
      <c r="T262" s="78">
        <f t="shared" si="4"/>
        <v>4.9468914149645099E-3</v>
      </c>
      <c r="U262" s="78">
        <f>R262/'סכום נכסי הקרן'!$C$42</f>
        <v>6.4205237986069243E-4</v>
      </c>
    </row>
    <row r="263" spans="2:21">
      <c r="B263" t="s">
        <v>929</v>
      </c>
      <c r="C263" t="s">
        <v>930</v>
      </c>
      <c r="D263" t="s">
        <v>123</v>
      </c>
      <c r="E263" t="s">
        <v>920</v>
      </c>
      <c r="F263" t="s">
        <v>724</v>
      </c>
      <c r="G263" t="s">
        <v>509</v>
      </c>
      <c r="H263" t="s">
        <v>931</v>
      </c>
      <c r="I263" t="s">
        <v>2737</v>
      </c>
      <c r="J263"/>
      <c r="K263" s="77">
        <v>9.4600000000000009</v>
      </c>
      <c r="L263" t="s">
        <v>106</v>
      </c>
      <c r="M263" s="78">
        <v>6.3799999999999996E-2</v>
      </c>
      <c r="N263" s="78">
        <v>6.6500000000000004E-2</v>
      </c>
      <c r="O263" s="77">
        <v>6710899.2599999998</v>
      </c>
      <c r="P263" s="77">
        <v>98.190583334022676</v>
      </c>
      <c r="Q263" s="77">
        <v>0</v>
      </c>
      <c r="R263" s="77">
        <v>25362.8743807272</v>
      </c>
      <c r="S263" s="78">
        <v>9.7000000000000003E-3</v>
      </c>
      <c r="T263" s="78">
        <f t="shared" si="4"/>
        <v>1.2254617189488216E-2</v>
      </c>
      <c r="U263" s="78">
        <f>R263/'סכום נכסי הקרן'!$C$42</f>
        <v>1.5905152288144791E-3</v>
      </c>
    </row>
    <row r="264" spans="2:21">
      <c r="B264" t="s">
        <v>932</v>
      </c>
      <c r="C264" t="s">
        <v>933</v>
      </c>
      <c r="D264" t="s">
        <v>123</v>
      </c>
      <c r="E264" t="s">
        <v>920</v>
      </c>
      <c r="F264" t="s">
        <v>934</v>
      </c>
      <c r="G264" t="s">
        <v>335</v>
      </c>
      <c r="H264" t="s">
        <v>931</v>
      </c>
      <c r="I264" t="s">
        <v>214</v>
      </c>
      <c r="J264"/>
      <c r="K264" s="77">
        <v>2.4300000000000002</v>
      </c>
      <c r="L264" t="s">
        <v>106</v>
      </c>
      <c r="M264" s="78">
        <v>3.0800000000000001E-2</v>
      </c>
      <c r="N264" s="78">
        <v>8.6900000000000005E-2</v>
      </c>
      <c r="O264" s="77">
        <v>3766853.86</v>
      </c>
      <c r="P264" s="77">
        <v>88.699574999886025</v>
      </c>
      <c r="Q264" s="77">
        <v>0</v>
      </c>
      <c r="R264" s="77">
        <v>12860.2147706795</v>
      </c>
      <c r="S264" s="78">
        <v>6.3E-3</v>
      </c>
      <c r="T264" s="78">
        <f t="shared" si="4"/>
        <v>6.2136888202637807E-3</v>
      </c>
      <c r="U264" s="78">
        <f>R264/'סכום נכסי הקרן'!$C$42</f>
        <v>8.0646882256111955E-4</v>
      </c>
    </row>
    <row r="265" spans="2:21">
      <c r="B265" t="s">
        <v>935</v>
      </c>
      <c r="C265" t="s">
        <v>936</v>
      </c>
      <c r="D265" t="s">
        <v>123</v>
      </c>
      <c r="E265" t="s">
        <v>920</v>
      </c>
      <c r="F265" t="s">
        <v>937</v>
      </c>
      <c r="G265" t="s">
        <v>938</v>
      </c>
      <c r="H265" t="s">
        <v>939</v>
      </c>
      <c r="I265" t="s">
        <v>214</v>
      </c>
      <c r="J265"/>
      <c r="K265" s="77">
        <v>5.33</v>
      </c>
      <c r="L265" t="s">
        <v>106</v>
      </c>
      <c r="M265" s="78">
        <v>8.5000000000000006E-2</v>
      </c>
      <c r="N265" s="78">
        <v>8.4699999999999998E-2</v>
      </c>
      <c r="O265" s="77">
        <v>2822670.56</v>
      </c>
      <c r="P265" s="77">
        <v>101.66405555445316</v>
      </c>
      <c r="Q265" s="77">
        <v>0</v>
      </c>
      <c r="R265" s="77">
        <v>11045.2496186485</v>
      </c>
      <c r="S265" s="78">
        <v>3.8E-3</v>
      </c>
      <c r="T265" s="78">
        <f t="shared" si="4"/>
        <v>5.3367494475205137E-3</v>
      </c>
      <c r="U265" s="78">
        <f>R265/'סכום נכסי הקרן'!$C$42</f>
        <v>6.9265168690292827E-4</v>
      </c>
    </row>
    <row r="266" spans="2:21">
      <c r="B266" t="s">
        <v>940</v>
      </c>
      <c r="C266" t="s">
        <v>941</v>
      </c>
      <c r="D266" t="s">
        <v>123</v>
      </c>
      <c r="E266" t="s">
        <v>920</v>
      </c>
      <c r="F266" t="s">
        <v>942</v>
      </c>
      <c r="G266" t="s">
        <v>943</v>
      </c>
      <c r="H266" t="s">
        <v>939</v>
      </c>
      <c r="I266" t="s">
        <v>2737</v>
      </c>
      <c r="J266"/>
      <c r="K266" s="77">
        <v>5.61</v>
      </c>
      <c r="L266" t="s">
        <v>110</v>
      </c>
      <c r="M266" s="78">
        <v>4.3799999999999999E-2</v>
      </c>
      <c r="N266" s="78">
        <v>7.0699999999999999E-2</v>
      </c>
      <c r="O266" s="77">
        <v>705667.64</v>
      </c>
      <c r="P266" s="77">
        <v>86.422236111209557</v>
      </c>
      <c r="Q266" s="77">
        <v>0</v>
      </c>
      <c r="R266" s="77">
        <v>2474.4816068598702</v>
      </c>
      <c r="S266" s="78">
        <v>5.0000000000000001E-4</v>
      </c>
      <c r="T266" s="78">
        <f t="shared" si="4"/>
        <v>1.195598904891471E-3</v>
      </c>
      <c r="U266" s="78">
        <f>R266/'סכום נכסי הקרן'!$C$42</f>
        <v>1.5517565635709711E-4</v>
      </c>
    </row>
    <row r="267" spans="2:21">
      <c r="B267" t="s">
        <v>944</v>
      </c>
      <c r="C267" t="s">
        <v>945</v>
      </c>
      <c r="D267" t="s">
        <v>123</v>
      </c>
      <c r="E267" t="s">
        <v>920</v>
      </c>
      <c r="F267" t="s">
        <v>942</v>
      </c>
      <c r="G267" t="s">
        <v>943</v>
      </c>
      <c r="H267" t="s">
        <v>939</v>
      </c>
      <c r="I267" t="s">
        <v>2737</v>
      </c>
      <c r="J267"/>
      <c r="K267" s="77">
        <v>4.82</v>
      </c>
      <c r="L267" t="s">
        <v>110</v>
      </c>
      <c r="M267" s="78">
        <v>7.3800000000000004E-2</v>
      </c>
      <c r="N267" s="78">
        <v>6.93E-2</v>
      </c>
      <c r="O267" s="77">
        <v>1446618.66</v>
      </c>
      <c r="P267" s="77">
        <v>101.42931944592782</v>
      </c>
      <c r="Q267" s="77">
        <v>0</v>
      </c>
      <c r="R267" s="77">
        <v>5953.5513363176096</v>
      </c>
      <c r="S267" s="78">
        <v>1.8E-3</v>
      </c>
      <c r="T267" s="78">
        <f t="shared" ref="T267:T330" si="5">R267/$R$11</f>
        <v>2.876586125426627E-3</v>
      </c>
      <c r="U267" s="78">
        <f>R267/'סכום נכסי הקרן'!$C$42</f>
        <v>3.7334940526841229E-4</v>
      </c>
    </row>
    <row r="268" spans="2:21">
      <c r="B268" t="s">
        <v>946</v>
      </c>
      <c r="C268" t="s">
        <v>947</v>
      </c>
      <c r="D268" t="s">
        <v>123</v>
      </c>
      <c r="E268" t="s">
        <v>920</v>
      </c>
      <c r="F268" t="s">
        <v>942</v>
      </c>
      <c r="G268" t="s">
        <v>943</v>
      </c>
      <c r="H268" t="s">
        <v>939</v>
      </c>
      <c r="I268" t="s">
        <v>2737</v>
      </c>
      <c r="J268"/>
      <c r="K268" s="77">
        <v>5.91</v>
      </c>
      <c r="L268" t="s">
        <v>106</v>
      </c>
      <c r="M268" s="78">
        <v>8.1299999999999997E-2</v>
      </c>
      <c r="N268" s="78">
        <v>7.5300000000000006E-2</v>
      </c>
      <c r="O268" s="77">
        <v>1340768.52</v>
      </c>
      <c r="P268" s="77">
        <v>103.26581944304604</v>
      </c>
      <c r="Q268" s="77">
        <v>0</v>
      </c>
      <c r="R268" s="77">
        <v>5329.15450059873</v>
      </c>
      <c r="S268" s="78">
        <v>2.7000000000000001E-3</v>
      </c>
      <c r="T268" s="78">
        <f t="shared" si="5"/>
        <v>2.5748953911194361E-3</v>
      </c>
      <c r="U268" s="78">
        <f>R268/'סכום נכסי הקרן'!$C$42</f>
        <v>3.3419324886726321E-4</v>
      </c>
    </row>
    <row r="269" spans="2:21">
      <c r="B269" s="79" t="s">
        <v>331</v>
      </c>
      <c r="C269" s="16"/>
      <c r="D269" s="16"/>
      <c r="E269" s="16"/>
      <c r="F269" s="16"/>
      <c r="K269" s="81">
        <v>4.91</v>
      </c>
      <c r="N269" s="80">
        <v>7.7100000000000002E-2</v>
      </c>
      <c r="O269" s="81">
        <v>134743495.83000001</v>
      </c>
      <c r="Q269" s="81">
        <v>0</v>
      </c>
      <c r="R269" s="81">
        <v>492126.68718080537</v>
      </c>
      <c r="T269" s="80">
        <f t="shared" si="5"/>
        <v>0.23778157276663028</v>
      </c>
      <c r="U269" s="80">
        <f>R269/'סכום נכסי הקרן'!$C$42</f>
        <v>3.0861446487385386E-2</v>
      </c>
    </row>
    <row r="270" spans="2:21">
      <c r="B270" t="s">
        <v>948</v>
      </c>
      <c r="C270" t="s">
        <v>949</v>
      </c>
      <c r="D270" t="s">
        <v>123</v>
      </c>
      <c r="E270" t="s">
        <v>920</v>
      </c>
      <c r="F270"/>
      <c r="G270" t="s">
        <v>950</v>
      </c>
      <c r="H270" t="s">
        <v>951</v>
      </c>
      <c r="I270" t="s">
        <v>214</v>
      </c>
      <c r="J270"/>
      <c r="K270" s="77">
        <v>7.28</v>
      </c>
      <c r="L270" t="s">
        <v>110</v>
      </c>
      <c r="M270" s="78">
        <v>4.2500000000000003E-2</v>
      </c>
      <c r="N270" s="78">
        <v>5.57E-2</v>
      </c>
      <c r="O270" s="77">
        <v>1411335.28</v>
      </c>
      <c r="P270" s="77">
        <v>90.961191777817746</v>
      </c>
      <c r="Q270" s="77">
        <v>0</v>
      </c>
      <c r="R270" s="77">
        <v>5208.88618763866</v>
      </c>
      <c r="S270" s="78">
        <v>1.1000000000000001E-3</v>
      </c>
      <c r="T270" s="78">
        <f t="shared" si="5"/>
        <v>2.516785174066468E-3</v>
      </c>
      <c r="U270" s="78">
        <f>R270/'סכום נכסי הקרן'!$C$42</f>
        <v>3.2665117849955391E-4</v>
      </c>
    </row>
    <row r="271" spans="2:21">
      <c r="B271" t="s">
        <v>952</v>
      </c>
      <c r="C271" t="s">
        <v>953</v>
      </c>
      <c r="D271" t="s">
        <v>123</v>
      </c>
      <c r="E271" t="s">
        <v>920</v>
      </c>
      <c r="F271"/>
      <c r="G271" t="s">
        <v>950</v>
      </c>
      <c r="H271" t="s">
        <v>954</v>
      </c>
      <c r="I271" t="s">
        <v>214</v>
      </c>
      <c r="J271"/>
      <c r="K271" s="77">
        <v>0.94</v>
      </c>
      <c r="L271" t="s">
        <v>106</v>
      </c>
      <c r="M271" s="78">
        <v>4.4999999999999998E-2</v>
      </c>
      <c r="N271" s="78">
        <v>8.7599999999999997E-2</v>
      </c>
      <c r="O271" s="77">
        <v>917.37</v>
      </c>
      <c r="P271" s="77">
        <v>91.944498773668201</v>
      </c>
      <c r="Q271" s="77">
        <v>0</v>
      </c>
      <c r="R271" s="77">
        <v>3.2465208350916002</v>
      </c>
      <c r="S271" s="78">
        <v>0</v>
      </c>
      <c r="T271" s="78">
        <f t="shared" si="5"/>
        <v>1.5686262303919693E-6</v>
      </c>
      <c r="U271" s="78">
        <f>R271/'סכום נכסי הקרן'!$C$42</f>
        <v>2.0359052177463172E-7</v>
      </c>
    </row>
    <row r="272" spans="2:21">
      <c r="B272" t="s">
        <v>955</v>
      </c>
      <c r="C272" t="s">
        <v>956</v>
      </c>
      <c r="D272" t="s">
        <v>123</v>
      </c>
      <c r="E272" t="s">
        <v>920</v>
      </c>
      <c r="F272"/>
      <c r="G272" t="s">
        <v>950</v>
      </c>
      <c r="H272" t="s">
        <v>957</v>
      </c>
      <c r="I272" t="s">
        <v>322</v>
      </c>
      <c r="J272"/>
      <c r="K272" s="77">
        <v>6.63</v>
      </c>
      <c r="L272" t="s">
        <v>106</v>
      </c>
      <c r="M272" s="78">
        <v>0.03</v>
      </c>
      <c r="N272" s="78">
        <v>7.0999999999999994E-2</v>
      </c>
      <c r="O272" s="77">
        <v>2610970.27</v>
      </c>
      <c r="P272" s="77">
        <v>77.450000000861777</v>
      </c>
      <c r="Q272" s="77">
        <v>0</v>
      </c>
      <c r="R272" s="77">
        <v>7783.4342289552396</v>
      </c>
      <c r="S272" s="78">
        <v>1.5E-3</v>
      </c>
      <c r="T272" s="78">
        <f t="shared" si="5"/>
        <v>3.7607333247640772E-3</v>
      </c>
      <c r="U272" s="78">
        <f>R272/'סכום נכסי הקרן'!$C$42</f>
        <v>4.8810203795498369E-4</v>
      </c>
    </row>
    <row r="273" spans="2:21">
      <c r="B273" t="s">
        <v>958</v>
      </c>
      <c r="C273" t="s">
        <v>959</v>
      </c>
      <c r="D273" t="s">
        <v>123</v>
      </c>
      <c r="E273" t="s">
        <v>920</v>
      </c>
      <c r="F273"/>
      <c r="G273" t="s">
        <v>950</v>
      </c>
      <c r="H273" t="s">
        <v>957</v>
      </c>
      <c r="I273" t="s">
        <v>322</v>
      </c>
      <c r="J273"/>
      <c r="K273" s="77">
        <v>7.26</v>
      </c>
      <c r="L273" t="s">
        <v>106</v>
      </c>
      <c r="M273" s="78">
        <v>3.5000000000000003E-2</v>
      </c>
      <c r="N273" s="78">
        <v>7.0499999999999993E-2</v>
      </c>
      <c r="O273" s="77">
        <v>1058501.46</v>
      </c>
      <c r="P273" s="77">
        <v>78.41544444743613</v>
      </c>
      <c r="Q273" s="77">
        <v>0</v>
      </c>
      <c r="R273" s="77">
        <v>3194.7801750908202</v>
      </c>
      <c r="S273" s="78">
        <v>2.0999999999999999E-3</v>
      </c>
      <c r="T273" s="78">
        <f t="shared" si="5"/>
        <v>1.543626619861909E-3</v>
      </c>
      <c r="U273" s="78">
        <f>R273/'סכום נכסי הקרן'!$C$42</f>
        <v>2.003458458579822E-4</v>
      </c>
    </row>
    <row r="274" spans="2:21">
      <c r="B274" t="s">
        <v>960</v>
      </c>
      <c r="C274" t="s">
        <v>961</v>
      </c>
      <c r="D274" t="s">
        <v>123</v>
      </c>
      <c r="E274" t="s">
        <v>920</v>
      </c>
      <c r="F274"/>
      <c r="G274" t="s">
        <v>950</v>
      </c>
      <c r="H274" t="s">
        <v>962</v>
      </c>
      <c r="I274" t="s">
        <v>322</v>
      </c>
      <c r="J274"/>
      <c r="K274" s="77">
        <v>3.78</v>
      </c>
      <c r="L274" t="s">
        <v>106</v>
      </c>
      <c r="M274" s="78">
        <v>3.2000000000000001E-2</v>
      </c>
      <c r="N274" s="78">
        <v>0.12590000000000001</v>
      </c>
      <c r="O274" s="77">
        <v>2258136.4500000002</v>
      </c>
      <c r="P274" s="77">
        <v>72.494555554669873</v>
      </c>
      <c r="Q274" s="77">
        <v>0</v>
      </c>
      <c r="R274" s="77">
        <v>6300.9130095119299</v>
      </c>
      <c r="S274" s="78">
        <v>1.8E-3</v>
      </c>
      <c r="T274" s="78">
        <f t="shared" si="5"/>
        <v>3.0444213741999742E-3</v>
      </c>
      <c r="U274" s="78">
        <f>R274/'סכום נכסי הקרן'!$C$42</f>
        <v>3.9513258421053831E-4</v>
      </c>
    </row>
    <row r="275" spans="2:21">
      <c r="B275" t="s">
        <v>963</v>
      </c>
      <c r="C275" t="s">
        <v>964</v>
      </c>
      <c r="D275" t="s">
        <v>123</v>
      </c>
      <c r="E275" t="s">
        <v>920</v>
      </c>
      <c r="F275"/>
      <c r="G275" t="s">
        <v>950</v>
      </c>
      <c r="H275" t="s">
        <v>965</v>
      </c>
      <c r="I275" t="s">
        <v>2737</v>
      </c>
      <c r="J275"/>
      <c r="K275" s="77">
        <v>7.35</v>
      </c>
      <c r="L275" t="s">
        <v>110</v>
      </c>
      <c r="M275" s="78">
        <v>4.2500000000000003E-2</v>
      </c>
      <c r="N275" s="78">
        <v>5.6800000000000003E-2</v>
      </c>
      <c r="O275" s="77">
        <v>2822670.56</v>
      </c>
      <c r="P275" s="77">
        <v>91.418054793103863</v>
      </c>
      <c r="Q275" s="77">
        <v>0</v>
      </c>
      <c r="R275" s="77">
        <v>10470.0968315307</v>
      </c>
      <c r="S275" s="78">
        <v>2.3E-3</v>
      </c>
      <c r="T275" s="78">
        <f t="shared" si="5"/>
        <v>5.0588520323540482E-3</v>
      </c>
      <c r="U275" s="78">
        <f>R275/'סכום נכסי הקרן'!$C$42</f>
        <v>6.5658364299458149E-4</v>
      </c>
    </row>
    <row r="276" spans="2:21">
      <c r="B276" t="s">
        <v>966</v>
      </c>
      <c r="C276" t="s">
        <v>967</v>
      </c>
      <c r="D276" t="s">
        <v>123</v>
      </c>
      <c r="E276" t="s">
        <v>920</v>
      </c>
      <c r="F276"/>
      <c r="G276" t="s">
        <v>968</v>
      </c>
      <c r="H276" t="s">
        <v>965</v>
      </c>
      <c r="I276" t="s">
        <v>214</v>
      </c>
      <c r="J276"/>
      <c r="K276" s="77">
        <v>7.64</v>
      </c>
      <c r="L276" t="s">
        <v>106</v>
      </c>
      <c r="M276" s="78">
        <v>5.8799999999999998E-2</v>
      </c>
      <c r="N276" s="78">
        <v>6.4899999999999999E-2</v>
      </c>
      <c r="O276" s="77">
        <v>1411335.28</v>
      </c>
      <c r="P276" s="77">
        <v>97.176208331502892</v>
      </c>
      <c r="Q276" s="77">
        <v>0</v>
      </c>
      <c r="R276" s="77">
        <v>5278.8346488909301</v>
      </c>
      <c r="S276" s="78">
        <v>1.2999999999999999E-3</v>
      </c>
      <c r="T276" s="78">
        <f t="shared" si="5"/>
        <v>2.5505822746148066E-3</v>
      </c>
      <c r="U276" s="78">
        <f>R276/'סכום נכסי הקרן'!$C$42</f>
        <v>3.3103767236392502E-4</v>
      </c>
    </row>
    <row r="277" spans="2:21">
      <c r="B277" t="s">
        <v>969</v>
      </c>
      <c r="C277" t="s">
        <v>970</v>
      </c>
      <c r="D277" t="s">
        <v>123</v>
      </c>
      <c r="E277" t="s">
        <v>920</v>
      </c>
      <c r="F277"/>
      <c r="G277" t="s">
        <v>971</v>
      </c>
      <c r="H277" t="s">
        <v>965</v>
      </c>
      <c r="I277" t="s">
        <v>214</v>
      </c>
      <c r="J277"/>
      <c r="K277" s="77">
        <v>3.57</v>
      </c>
      <c r="L277" t="s">
        <v>113</v>
      </c>
      <c r="M277" s="78">
        <v>4.6300000000000001E-2</v>
      </c>
      <c r="N277" s="78">
        <v>7.0099999999999996E-2</v>
      </c>
      <c r="O277" s="77">
        <v>2117002.92</v>
      </c>
      <c r="P277" s="77">
        <v>92.050652776104769</v>
      </c>
      <c r="Q277" s="77">
        <v>0</v>
      </c>
      <c r="R277" s="77">
        <v>9159.5451481033797</v>
      </c>
      <c r="S277" s="78">
        <v>4.1999999999999997E-3</v>
      </c>
      <c r="T277" s="78">
        <f t="shared" si="5"/>
        <v>4.4256308545665216E-3</v>
      </c>
      <c r="U277" s="78">
        <f>R277/'סכום נכסי הקרן'!$C$42</f>
        <v>5.7439846242910331E-4</v>
      </c>
    </row>
    <row r="278" spans="2:21">
      <c r="B278" t="s">
        <v>972</v>
      </c>
      <c r="C278" t="s">
        <v>973</v>
      </c>
      <c r="D278" t="s">
        <v>123</v>
      </c>
      <c r="E278" t="s">
        <v>920</v>
      </c>
      <c r="F278"/>
      <c r="G278" t="s">
        <v>971</v>
      </c>
      <c r="H278" t="s">
        <v>921</v>
      </c>
      <c r="I278" t="s">
        <v>214</v>
      </c>
      <c r="J278"/>
      <c r="K278" s="77">
        <v>6.85</v>
      </c>
      <c r="L278" t="s">
        <v>106</v>
      </c>
      <c r="M278" s="78">
        <v>6.7400000000000002E-2</v>
      </c>
      <c r="N278" s="78">
        <v>6.6799999999999998E-2</v>
      </c>
      <c r="O278" s="77">
        <v>1058501.46</v>
      </c>
      <c r="P278" s="77">
        <v>101.79805555249764</v>
      </c>
      <c r="Q278" s="77">
        <v>0</v>
      </c>
      <c r="R278" s="77">
        <v>4147.4279975537002</v>
      </c>
      <c r="S278" s="78">
        <v>8.0000000000000004E-4</v>
      </c>
      <c r="T278" s="78">
        <f t="shared" si="5"/>
        <v>2.0039188645592705E-3</v>
      </c>
      <c r="U278" s="78">
        <f>R278/'סכום נכסי הקרן'!$C$42</f>
        <v>2.6008674298892953E-4</v>
      </c>
    </row>
    <row r="279" spans="2:21">
      <c r="B279" t="s">
        <v>974</v>
      </c>
      <c r="C279" t="s">
        <v>975</v>
      </c>
      <c r="D279" t="s">
        <v>123</v>
      </c>
      <c r="E279" t="s">
        <v>920</v>
      </c>
      <c r="F279"/>
      <c r="G279" t="s">
        <v>971</v>
      </c>
      <c r="H279" t="s">
        <v>921</v>
      </c>
      <c r="I279" t="s">
        <v>214</v>
      </c>
      <c r="J279"/>
      <c r="K279" s="77">
        <v>5.17</v>
      </c>
      <c r="L279" t="s">
        <v>106</v>
      </c>
      <c r="M279" s="78">
        <v>3.9300000000000002E-2</v>
      </c>
      <c r="N279" s="78">
        <v>6.8599999999999994E-2</v>
      </c>
      <c r="O279" s="77">
        <v>2198154.7000000002</v>
      </c>
      <c r="P279" s="77">
        <v>85.446800002065316</v>
      </c>
      <c r="Q279" s="77">
        <v>0</v>
      </c>
      <c r="R279" s="77">
        <v>7229.395220593</v>
      </c>
      <c r="S279" s="78">
        <v>1.5E-3</v>
      </c>
      <c r="T279" s="78">
        <f t="shared" si="5"/>
        <v>3.4930374850258906E-3</v>
      </c>
      <c r="U279" s="78">
        <f>R279/'סכום נכסי הקרן'!$C$42</f>
        <v>4.5335804691794935E-4</v>
      </c>
    </row>
    <row r="280" spans="2:21">
      <c r="B280" t="s">
        <v>976</v>
      </c>
      <c r="C280" t="s">
        <v>977</v>
      </c>
      <c r="D280" t="s">
        <v>123</v>
      </c>
      <c r="E280" t="s">
        <v>920</v>
      </c>
      <c r="F280"/>
      <c r="G280" t="s">
        <v>978</v>
      </c>
      <c r="H280" t="s">
        <v>921</v>
      </c>
      <c r="I280" t="s">
        <v>2737</v>
      </c>
      <c r="J280"/>
      <c r="K280" s="77">
        <v>2.8</v>
      </c>
      <c r="L280" t="s">
        <v>106</v>
      </c>
      <c r="M280" s="78">
        <v>4.7500000000000001E-2</v>
      </c>
      <c r="N280" s="78">
        <v>8.6099999999999996E-2</v>
      </c>
      <c r="O280" s="77">
        <v>1623035.57</v>
      </c>
      <c r="P280" s="77">
        <v>89.601777777384214</v>
      </c>
      <c r="Q280" s="77">
        <v>0</v>
      </c>
      <c r="R280" s="77">
        <v>5597.4803212906299</v>
      </c>
      <c r="S280" s="78">
        <v>1.1000000000000001E-3</v>
      </c>
      <c r="T280" s="78">
        <f t="shared" si="5"/>
        <v>2.7045427711945096E-3</v>
      </c>
      <c r="U280" s="78">
        <f>R280/'סכום נכסי הקרן'!$C$42</f>
        <v>3.5102006028020429E-4</v>
      </c>
    </row>
    <row r="281" spans="2:21">
      <c r="B281" t="s">
        <v>979</v>
      </c>
      <c r="C281" t="s">
        <v>980</v>
      </c>
      <c r="D281" t="s">
        <v>123</v>
      </c>
      <c r="E281" t="s">
        <v>920</v>
      </c>
      <c r="F281"/>
      <c r="G281" t="s">
        <v>978</v>
      </c>
      <c r="H281" t="s">
        <v>921</v>
      </c>
      <c r="I281" t="s">
        <v>2737</v>
      </c>
      <c r="J281"/>
      <c r="K281" s="77">
        <v>5.91</v>
      </c>
      <c r="L281" t="s">
        <v>106</v>
      </c>
      <c r="M281" s="78">
        <v>5.1299999999999998E-2</v>
      </c>
      <c r="N281" s="78">
        <v>8.2199999999999995E-2</v>
      </c>
      <c r="O281" s="77">
        <v>1160823.27</v>
      </c>
      <c r="P281" s="77">
        <v>83.415944447710899</v>
      </c>
      <c r="Q281" s="77">
        <v>0</v>
      </c>
      <c r="R281" s="77">
        <v>3727.0317103572702</v>
      </c>
      <c r="S281" s="78">
        <v>8.0000000000000004E-4</v>
      </c>
      <c r="T281" s="78">
        <f t="shared" si="5"/>
        <v>1.8007953742899992E-3</v>
      </c>
      <c r="U281" s="78">
        <f>R281/'סכום נכסי הקרן'!$C$42</f>
        <v>2.3372353640257036E-4</v>
      </c>
    </row>
    <row r="282" spans="2:21">
      <c r="B282" t="s">
        <v>981</v>
      </c>
      <c r="C282" t="s">
        <v>982</v>
      </c>
      <c r="D282" t="s">
        <v>123</v>
      </c>
      <c r="E282" t="s">
        <v>920</v>
      </c>
      <c r="F282"/>
      <c r="G282" t="s">
        <v>983</v>
      </c>
      <c r="H282" t="s">
        <v>924</v>
      </c>
      <c r="I282" t="s">
        <v>2737</v>
      </c>
      <c r="J282"/>
      <c r="K282" s="77">
        <v>7.15</v>
      </c>
      <c r="L282" t="s">
        <v>106</v>
      </c>
      <c r="M282" s="78">
        <v>3.3000000000000002E-2</v>
      </c>
      <c r="N282" s="78">
        <v>6.5000000000000002E-2</v>
      </c>
      <c r="O282" s="77">
        <v>2117002.92</v>
      </c>
      <c r="P282" s="77">
        <v>79.729666668650623</v>
      </c>
      <c r="Q282" s="77">
        <v>0</v>
      </c>
      <c r="R282" s="77">
        <v>6496.6477008326801</v>
      </c>
      <c r="S282" s="78">
        <v>5.0000000000000001E-4</v>
      </c>
      <c r="T282" s="78">
        <f t="shared" si="5"/>
        <v>3.1389947918982904E-3</v>
      </c>
      <c r="U282" s="78">
        <f>R282/'סכום נכסי הקרן'!$C$42</f>
        <v>4.0740717906440554E-4</v>
      </c>
    </row>
    <row r="283" spans="2:21">
      <c r="B283" t="s">
        <v>984</v>
      </c>
      <c r="C283" t="s">
        <v>985</v>
      </c>
      <c r="D283" t="s">
        <v>123</v>
      </c>
      <c r="E283" t="s">
        <v>920</v>
      </c>
      <c r="F283"/>
      <c r="G283" t="s">
        <v>950</v>
      </c>
      <c r="H283" t="s">
        <v>986</v>
      </c>
      <c r="I283" t="s">
        <v>322</v>
      </c>
      <c r="J283"/>
      <c r="K283" s="77">
        <v>6.62</v>
      </c>
      <c r="L283" t="s">
        <v>110</v>
      </c>
      <c r="M283" s="78">
        <v>5.8000000000000003E-2</v>
      </c>
      <c r="N283" s="78">
        <v>5.3900000000000003E-2</v>
      </c>
      <c r="O283" s="77">
        <v>1058501.46</v>
      </c>
      <c r="P283" s="77">
        <v>103.26079452168169</v>
      </c>
      <c r="Q283" s="77">
        <v>0</v>
      </c>
      <c r="R283" s="77">
        <v>4434.9165489915304</v>
      </c>
      <c r="S283" s="78">
        <v>2.0999999999999999E-3</v>
      </c>
      <c r="T283" s="78">
        <f t="shared" si="5"/>
        <v>2.1428251293361135E-3</v>
      </c>
      <c r="U283" s="78">
        <f>R283/'סכום נכסי הקרן'!$C$42</f>
        <v>2.7811525633121629E-4</v>
      </c>
    </row>
    <row r="284" spans="2:21">
      <c r="B284" t="s">
        <v>987</v>
      </c>
      <c r="C284" t="s">
        <v>988</v>
      </c>
      <c r="D284" t="s">
        <v>123</v>
      </c>
      <c r="E284" t="s">
        <v>920</v>
      </c>
      <c r="F284"/>
      <c r="G284" t="s">
        <v>971</v>
      </c>
      <c r="H284" t="s">
        <v>924</v>
      </c>
      <c r="I284" t="s">
        <v>214</v>
      </c>
      <c r="J284"/>
      <c r="K284" s="77">
        <v>7.19</v>
      </c>
      <c r="L284" t="s">
        <v>106</v>
      </c>
      <c r="M284" s="78">
        <v>6.1699999999999998E-2</v>
      </c>
      <c r="N284" s="78">
        <v>6.7900000000000002E-2</v>
      </c>
      <c r="O284" s="77">
        <v>1058501.46</v>
      </c>
      <c r="P284" s="77">
        <v>97.597449995468239</v>
      </c>
      <c r="Q284" s="77">
        <v>0</v>
      </c>
      <c r="R284" s="77">
        <v>3976.2880970973602</v>
      </c>
      <c r="S284" s="78">
        <v>2.9999999999999997E-4</v>
      </c>
      <c r="T284" s="78">
        <f t="shared" si="5"/>
        <v>1.9212289480120661E-3</v>
      </c>
      <c r="U284" s="78">
        <f>R284/'סכום נכסי הקרן'!$C$42</f>
        <v>2.4935449656261581E-4</v>
      </c>
    </row>
    <row r="285" spans="2:21">
      <c r="B285" t="s">
        <v>989</v>
      </c>
      <c r="C285" t="s">
        <v>990</v>
      </c>
      <c r="D285" t="s">
        <v>123</v>
      </c>
      <c r="E285" t="s">
        <v>920</v>
      </c>
      <c r="F285"/>
      <c r="G285" t="s">
        <v>991</v>
      </c>
      <c r="H285" t="s">
        <v>924</v>
      </c>
      <c r="I285" t="s">
        <v>2737</v>
      </c>
      <c r="J285"/>
      <c r="K285" s="77">
        <v>6.93</v>
      </c>
      <c r="L285" t="s">
        <v>106</v>
      </c>
      <c r="M285" s="78">
        <v>6.4000000000000001E-2</v>
      </c>
      <c r="N285" s="78">
        <v>6.7500000000000004E-2</v>
      </c>
      <c r="O285" s="77">
        <v>917367.93</v>
      </c>
      <c r="P285" s="77">
        <v>98.833000000872062</v>
      </c>
      <c r="Q285" s="77">
        <v>0</v>
      </c>
      <c r="R285" s="77">
        <v>3489.7429858736</v>
      </c>
      <c r="S285" s="78">
        <v>8.9999999999999998E-4</v>
      </c>
      <c r="T285" s="78">
        <f t="shared" si="5"/>
        <v>1.6861442334816464E-3</v>
      </c>
      <c r="U285" s="78">
        <f>R285/'סכום נכסי הקרן'!$C$42</f>
        <v>2.1884307276694913E-4</v>
      </c>
    </row>
    <row r="286" spans="2:21">
      <c r="B286" t="s">
        <v>992</v>
      </c>
      <c r="C286" t="s">
        <v>993</v>
      </c>
      <c r="D286" t="s">
        <v>123</v>
      </c>
      <c r="E286" t="s">
        <v>920</v>
      </c>
      <c r="F286"/>
      <c r="G286" t="s">
        <v>971</v>
      </c>
      <c r="H286" t="s">
        <v>924</v>
      </c>
      <c r="I286" t="s">
        <v>214</v>
      </c>
      <c r="J286"/>
      <c r="K286" s="77">
        <v>4.3499999999999996</v>
      </c>
      <c r="L286" t="s">
        <v>110</v>
      </c>
      <c r="M286" s="78">
        <v>4.1300000000000003E-2</v>
      </c>
      <c r="N286" s="78">
        <v>5.45E-2</v>
      </c>
      <c r="O286" s="77">
        <v>2095832.89</v>
      </c>
      <c r="P286" s="77">
        <v>94.022547943710379</v>
      </c>
      <c r="Q286" s="77">
        <v>0</v>
      </c>
      <c r="R286" s="77">
        <v>7995.5288756008704</v>
      </c>
      <c r="S286" s="78">
        <v>2.0999999999999999E-3</v>
      </c>
      <c r="T286" s="78">
        <f t="shared" si="5"/>
        <v>3.8632114060558813E-3</v>
      </c>
      <c r="U286" s="78">
        <f>R286/'סכום נכסי הקרן'!$C$42</f>
        <v>5.0140257165538478E-4</v>
      </c>
    </row>
    <row r="287" spans="2:21">
      <c r="B287" t="s">
        <v>994</v>
      </c>
      <c r="C287" t="s">
        <v>995</v>
      </c>
      <c r="D287" t="s">
        <v>123</v>
      </c>
      <c r="E287" t="s">
        <v>920</v>
      </c>
      <c r="F287"/>
      <c r="G287" t="s">
        <v>996</v>
      </c>
      <c r="H287" t="s">
        <v>924</v>
      </c>
      <c r="I287" t="s">
        <v>214</v>
      </c>
      <c r="J287"/>
      <c r="K287" s="77">
        <v>6.95</v>
      </c>
      <c r="L287" t="s">
        <v>106</v>
      </c>
      <c r="M287" s="78">
        <v>6.8000000000000005E-2</v>
      </c>
      <c r="N287" s="78">
        <v>7.0699999999999999E-2</v>
      </c>
      <c r="O287" s="77">
        <v>3387204.67</v>
      </c>
      <c r="P287" s="77">
        <v>98.876833333443017</v>
      </c>
      <c r="Q287" s="77">
        <v>0</v>
      </c>
      <c r="R287" s="77">
        <v>12890.919596725</v>
      </c>
      <c r="S287" s="78">
        <v>3.3999999999999998E-3</v>
      </c>
      <c r="T287" s="78">
        <f t="shared" si="5"/>
        <v>6.2285245160689593E-3</v>
      </c>
      <c r="U287" s="78">
        <f>R287/'סכום נכסי הקרן'!$C$42</f>
        <v>8.0839433355369761E-4</v>
      </c>
    </row>
    <row r="288" spans="2:21">
      <c r="B288" t="s">
        <v>997</v>
      </c>
      <c r="C288" t="s">
        <v>998</v>
      </c>
      <c r="D288" t="s">
        <v>123</v>
      </c>
      <c r="E288" t="s">
        <v>920</v>
      </c>
      <c r="F288"/>
      <c r="G288" t="s">
        <v>950</v>
      </c>
      <c r="H288" t="s">
        <v>924</v>
      </c>
      <c r="I288" t="s">
        <v>2737</v>
      </c>
      <c r="J288"/>
      <c r="K288" s="77">
        <v>6.83</v>
      </c>
      <c r="L288" t="s">
        <v>106</v>
      </c>
      <c r="M288" s="78">
        <v>0.06</v>
      </c>
      <c r="N288" s="78">
        <v>7.3200000000000001E-2</v>
      </c>
      <c r="O288" s="77">
        <v>1764169.1</v>
      </c>
      <c r="P288" s="77">
        <v>91.490835616438318</v>
      </c>
      <c r="Q288" s="77">
        <v>0</v>
      </c>
      <c r="R288" s="77">
        <v>6212.4901943651703</v>
      </c>
      <c r="S288" s="78">
        <v>1.5E-3</v>
      </c>
      <c r="T288" s="78">
        <f t="shared" si="5"/>
        <v>3.0016979930021469E-3</v>
      </c>
      <c r="U288" s="78">
        <f>R288/'סכום נכסי הקרן'!$C$42</f>
        <v>3.8958755678366133E-4</v>
      </c>
    </row>
    <row r="289" spans="2:21">
      <c r="B289" t="s">
        <v>999</v>
      </c>
      <c r="C289" t="s">
        <v>1000</v>
      </c>
      <c r="D289" t="s">
        <v>123</v>
      </c>
      <c r="E289" t="s">
        <v>920</v>
      </c>
      <c r="F289"/>
      <c r="G289" t="s">
        <v>991</v>
      </c>
      <c r="H289" t="s">
        <v>924</v>
      </c>
      <c r="I289" t="s">
        <v>214</v>
      </c>
      <c r="J289"/>
      <c r="K289" s="77">
        <v>6.84</v>
      </c>
      <c r="L289" t="s">
        <v>106</v>
      </c>
      <c r="M289" s="78">
        <v>6.3799999999999996E-2</v>
      </c>
      <c r="N289" s="78">
        <v>6.6199999999999995E-2</v>
      </c>
      <c r="O289" s="77">
        <v>592760.81999999995</v>
      </c>
      <c r="P289" s="77">
        <v>98.030452056227247</v>
      </c>
      <c r="Q289" s="77">
        <v>0</v>
      </c>
      <c r="R289" s="77">
        <v>2236.6004430026101</v>
      </c>
      <c r="S289" s="78">
        <v>8.0000000000000004E-4</v>
      </c>
      <c r="T289" s="78">
        <f t="shared" si="5"/>
        <v>1.0806615142826288E-3</v>
      </c>
      <c r="U289" s="78">
        <f>R289/'סכום נכסי הקרן'!$C$42</f>
        <v>1.4025804062933918E-4</v>
      </c>
    </row>
    <row r="290" spans="2:21">
      <c r="B290" t="s">
        <v>1001</v>
      </c>
      <c r="C290" t="s">
        <v>1002</v>
      </c>
      <c r="D290" t="s">
        <v>123</v>
      </c>
      <c r="E290" t="s">
        <v>920</v>
      </c>
      <c r="F290"/>
      <c r="G290" t="s">
        <v>971</v>
      </c>
      <c r="H290" t="s">
        <v>924</v>
      </c>
      <c r="I290" t="s">
        <v>214</v>
      </c>
      <c r="J290"/>
      <c r="K290" s="77">
        <v>3.46</v>
      </c>
      <c r="L290" t="s">
        <v>106</v>
      </c>
      <c r="M290" s="78">
        <v>8.1299999999999997E-2</v>
      </c>
      <c r="N290" s="78">
        <v>8.1600000000000006E-2</v>
      </c>
      <c r="O290" s="77">
        <v>1411335.28</v>
      </c>
      <c r="P290" s="77">
        <v>100.72102778112377</v>
      </c>
      <c r="Q290" s="77">
        <v>0</v>
      </c>
      <c r="R290" s="77">
        <v>5471.3973764969096</v>
      </c>
      <c r="S290" s="78">
        <v>8.0000000000000004E-4</v>
      </c>
      <c r="T290" s="78">
        <f t="shared" si="5"/>
        <v>2.6436230899558361E-3</v>
      </c>
      <c r="U290" s="78">
        <f>R290/'סכום נכסי הקרן'!$C$42</f>
        <v>3.4311335220059592E-4</v>
      </c>
    </row>
    <row r="291" spans="2:21">
      <c r="B291" t="s">
        <v>1003</v>
      </c>
      <c r="C291" t="s">
        <v>1004</v>
      </c>
      <c r="D291" t="s">
        <v>123</v>
      </c>
      <c r="E291" t="s">
        <v>920</v>
      </c>
      <c r="F291"/>
      <c r="G291" t="s">
        <v>971</v>
      </c>
      <c r="H291" t="s">
        <v>931</v>
      </c>
      <c r="I291" t="s">
        <v>214</v>
      </c>
      <c r="J291"/>
      <c r="K291" s="77">
        <v>4.2</v>
      </c>
      <c r="L291" t="s">
        <v>110</v>
      </c>
      <c r="M291" s="78">
        <v>7.2499999999999995E-2</v>
      </c>
      <c r="N291" s="78">
        <v>7.5999999999999998E-2</v>
      </c>
      <c r="O291" s="77">
        <v>2519233.4700000002</v>
      </c>
      <c r="P291" s="77">
        <v>97.695694442583729</v>
      </c>
      <c r="Q291" s="77">
        <v>0</v>
      </c>
      <c r="R291" s="77">
        <v>9986.2485339919203</v>
      </c>
      <c r="S291" s="78">
        <v>2E-3</v>
      </c>
      <c r="T291" s="78">
        <f t="shared" si="5"/>
        <v>4.8250703412445828E-3</v>
      </c>
      <c r="U291" s="78">
        <f>R291/'סכום נכסי הקרן'!$C$42</f>
        <v>6.2624133738208476E-4</v>
      </c>
    </row>
    <row r="292" spans="2:21">
      <c r="B292" t="s">
        <v>1005</v>
      </c>
      <c r="C292" t="s">
        <v>1006</v>
      </c>
      <c r="D292" t="s">
        <v>123</v>
      </c>
      <c r="E292" t="s">
        <v>920</v>
      </c>
      <c r="F292"/>
      <c r="G292" t="s">
        <v>971</v>
      </c>
      <c r="H292" t="s">
        <v>931</v>
      </c>
      <c r="I292" t="s">
        <v>214</v>
      </c>
      <c r="J292"/>
      <c r="K292" s="77">
        <v>7</v>
      </c>
      <c r="L292" t="s">
        <v>106</v>
      </c>
      <c r="M292" s="78">
        <v>7.1199999999999999E-2</v>
      </c>
      <c r="N292" s="78">
        <v>7.6600000000000001E-2</v>
      </c>
      <c r="O292" s="77">
        <v>1411335.28</v>
      </c>
      <c r="P292" s="77">
        <v>97.467525000182818</v>
      </c>
      <c r="Q292" s="77">
        <v>0</v>
      </c>
      <c r="R292" s="77">
        <v>5294.6596388841699</v>
      </c>
      <c r="S292" s="78">
        <v>8.9999999999999998E-4</v>
      </c>
      <c r="T292" s="78">
        <f t="shared" si="5"/>
        <v>2.5582284582248943E-3</v>
      </c>
      <c r="U292" s="78">
        <f>R292/'סכום נכסי הקרן'!$C$42</f>
        <v>3.320300633367404E-4</v>
      </c>
    </row>
    <row r="293" spans="2:21">
      <c r="B293" t="s">
        <v>1007</v>
      </c>
      <c r="C293" t="s">
        <v>1008</v>
      </c>
      <c r="D293" t="s">
        <v>123</v>
      </c>
      <c r="E293" t="s">
        <v>920</v>
      </c>
      <c r="F293"/>
      <c r="G293" t="s">
        <v>996</v>
      </c>
      <c r="H293" t="s">
        <v>931</v>
      </c>
      <c r="I293" t="s">
        <v>214</v>
      </c>
      <c r="J293"/>
      <c r="K293" s="77">
        <v>3.05</v>
      </c>
      <c r="L293" t="s">
        <v>106</v>
      </c>
      <c r="M293" s="78">
        <v>2.63E-2</v>
      </c>
      <c r="N293" s="78">
        <v>7.4999999999999997E-2</v>
      </c>
      <c r="O293" s="77">
        <v>1789220.3</v>
      </c>
      <c r="P293" s="77">
        <v>86.686041668820693</v>
      </c>
      <c r="Q293" s="77">
        <v>0</v>
      </c>
      <c r="R293" s="77">
        <v>5969.8153767444401</v>
      </c>
      <c r="S293" s="78">
        <v>1.4E-3</v>
      </c>
      <c r="T293" s="78">
        <f t="shared" si="5"/>
        <v>2.8844444456782394E-3</v>
      </c>
      <c r="U293" s="78">
        <f>R293/'סכום נכסי הקרן'!$C$42</f>
        <v>3.7436932925623067E-4</v>
      </c>
    </row>
    <row r="294" spans="2:21">
      <c r="B294" t="s">
        <v>1009</v>
      </c>
      <c r="C294" t="s">
        <v>1010</v>
      </c>
      <c r="D294" t="s">
        <v>123</v>
      </c>
      <c r="E294" t="s">
        <v>920</v>
      </c>
      <c r="F294"/>
      <c r="G294" t="s">
        <v>996</v>
      </c>
      <c r="H294" t="s">
        <v>931</v>
      </c>
      <c r="I294" t="s">
        <v>214</v>
      </c>
      <c r="J294"/>
      <c r="K294" s="77">
        <v>1.89</v>
      </c>
      <c r="L294" t="s">
        <v>106</v>
      </c>
      <c r="M294" s="78">
        <v>7.0499999999999993E-2</v>
      </c>
      <c r="N294" s="78">
        <v>7.0699999999999999E-2</v>
      </c>
      <c r="O294" s="77">
        <v>705667.64</v>
      </c>
      <c r="P294" s="77">
        <v>103.55541667179183</v>
      </c>
      <c r="Q294" s="77">
        <v>0</v>
      </c>
      <c r="R294" s="77">
        <v>2812.68394287708</v>
      </c>
      <c r="S294" s="78">
        <v>8.9999999999999998E-4</v>
      </c>
      <c r="T294" s="78">
        <f t="shared" si="5"/>
        <v>1.3590086232959013E-3</v>
      </c>
      <c r="U294" s="78">
        <f>R294/'סכום נכסי הקרן'!$C$42</f>
        <v>1.7638444987873189E-4</v>
      </c>
    </row>
    <row r="295" spans="2:21">
      <c r="B295" t="s">
        <v>1011</v>
      </c>
      <c r="C295" t="s">
        <v>1012</v>
      </c>
      <c r="D295" t="s">
        <v>123</v>
      </c>
      <c r="E295" t="s">
        <v>920</v>
      </c>
      <c r="F295"/>
      <c r="G295" t="s">
        <v>938</v>
      </c>
      <c r="H295" t="s">
        <v>931</v>
      </c>
      <c r="I295" t="s">
        <v>2737</v>
      </c>
      <c r="J295"/>
      <c r="K295" s="77">
        <v>3.4</v>
      </c>
      <c r="L295" t="s">
        <v>106</v>
      </c>
      <c r="M295" s="78">
        <v>5.5E-2</v>
      </c>
      <c r="N295" s="78">
        <v>9.5399999999999999E-2</v>
      </c>
      <c r="O295" s="77">
        <v>493967.35</v>
      </c>
      <c r="P295" s="77">
        <v>88.25527778101123</v>
      </c>
      <c r="Q295" s="77">
        <v>0</v>
      </c>
      <c r="R295" s="77">
        <v>1677.98023676961</v>
      </c>
      <c r="S295" s="78">
        <v>5.0000000000000001E-4</v>
      </c>
      <c r="T295" s="78">
        <f t="shared" si="5"/>
        <v>8.107521704544589E-4</v>
      </c>
      <c r="U295" s="78">
        <f>R295/'סכום נכסי הקרן'!$C$42</f>
        <v>1.0522676098020673E-4</v>
      </c>
    </row>
    <row r="296" spans="2:21">
      <c r="B296" t="s">
        <v>1013</v>
      </c>
      <c r="C296" t="s">
        <v>1014</v>
      </c>
      <c r="D296" t="s">
        <v>123</v>
      </c>
      <c r="E296" t="s">
        <v>920</v>
      </c>
      <c r="F296"/>
      <c r="G296" t="s">
        <v>938</v>
      </c>
      <c r="H296" t="s">
        <v>931</v>
      </c>
      <c r="I296" t="s">
        <v>2737</v>
      </c>
      <c r="J296"/>
      <c r="K296" s="77">
        <v>2.98</v>
      </c>
      <c r="L296" t="s">
        <v>106</v>
      </c>
      <c r="M296" s="78">
        <v>0.06</v>
      </c>
      <c r="N296" s="78">
        <v>9.0700000000000003E-2</v>
      </c>
      <c r="O296" s="77">
        <v>2223558.73</v>
      </c>
      <c r="P296" s="77">
        <v>92.206876713807333</v>
      </c>
      <c r="Q296" s="77">
        <v>0</v>
      </c>
      <c r="R296" s="77">
        <v>7891.5048447394402</v>
      </c>
      <c r="S296" s="78">
        <v>3.0000000000000001E-3</v>
      </c>
      <c r="T296" s="78">
        <f t="shared" si="5"/>
        <v>3.8129499625941332E-3</v>
      </c>
      <c r="U296" s="78">
        <f>R296/'סכום נכסי הקרן'!$C$42</f>
        <v>4.9487918622342854E-4</v>
      </c>
    </row>
    <row r="297" spans="2:21">
      <c r="B297" t="s">
        <v>1015</v>
      </c>
      <c r="C297" t="s">
        <v>1016</v>
      </c>
      <c r="D297" t="s">
        <v>123</v>
      </c>
      <c r="E297" t="s">
        <v>920</v>
      </c>
      <c r="F297"/>
      <c r="G297" t="s">
        <v>1017</v>
      </c>
      <c r="H297" t="s">
        <v>931</v>
      </c>
      <c r="I297" t="s">
        <v>2737</v>
      </c>
      <c r="J297"/>
      <c r="K297" s="77">
        <v>6.14</v>
      </c>
      <c r="L297" t="s">
        <v>110</v>
      </c>
      <c r="M297" s="78">
        <v>6.6299999999999998E-2</v>
      </c>
      <c r="N297" s="78">
        <v>6.4799999999999996E-2</v>
      </c>
      <c r="O297" s="77">
        <v>2822670.56</v>
      </c>
      <c r="P297" s="77">
        <v>101.65115068634881</v>
      </c>
      <c r="Q297" s="77">
        <v>0</v>
      </c>
      <c r="R297" s="77">
        <v>11642.0918507979</v>
      </c>
      <c r="S297" s="78">
        <v>3.8E-3</v>
      </c>
      <c r="T297" s="78">
        <f t="shared" si="5"/>
        <v>5.6251265836336191E-3</v>
      </c>
      <c r="U297" s="78">
        <f>R297/'סכום נכסי הקרן'!$C$42</f>
        <v>7.3007988392757601E-4</v>
      </c>
    </row>
    <row r="298" spans="2:21">
      <c r="B298" t="s">
        <v>1018</v>
      </c>
      <c r="C298" t="s">
        <v>1019</v>
      </c>
      <c r="D298" t="s">
        <v>123</v>
      </c>
      <c r="E298" t="s">
        <v>920</v>
      </c>
      <c r="F298"/>
      <c r="G298" t="s">
        <v>996</v>
      </c>
      <c r="H298" t="s">
        <v>931</v>
      </c>
      <c r="I298" t="s">
        <v>2737</v>
      </c>
      <c r="J298"/>
      <c r="K298" s="77">
        <v>1.33</v>
      </c>
      <c r="L298" t="s">
        <v>106</v>
      </c>
      <c r="M298" s="78">
        <v>4.2500000000000003E-2</v>
      </c>
      <c r="N298" s="78">
        <v>7.6200000000000004E-2</v>
      </c>
      <c r="O298" s="77">
        <v>1552468.81</v>
      </c>
      <c r="P298" s="77">
        <v>96.071444445392771</v>
      </c>
      <c r="Q298" s="77">
        <v>0</v>
      </c>
      <c r="R298" s="77">
        <v>5740.70348056479</v>
      </c>
      <c r="S298" s="78">
        <v>3.3E-3</v>
      </c>
      <c r="T298" s="78">
        <f t="shared" si="5"/>
        <v>2.7737441149865063E-3</v>
      </c>
      <c r="U298" s="78">
        <f>R298/'סכום נכסי הקרן'!$C$42</f>
        <v>3.6000163754644558E-4</v>
      </c>
    </row>
    <row r="299" spans="2:21">
      <c r="B299" t="s">
        <v>1020</v>
      </c>
      <c r="C299" t="s">
        <v>1021</v>
      </c>
      <c r="D299" t="s">
        <v>123</v>
      </c>
      <c r="E299" t="s">
        <v>920</v>
      </c>
      <c r="F299"/>
      <c r="G299" t="s">
        <v>996</v>
      </c>
      <c r="H299" t="s">
        <v>931</v>
      </c>
      <c r="I299" t="s">
        <v>2737</v>
      </c>
      <c r="J299"/>
      <c r="K299" s="77">
        <v>4.5599999999999996</v>
      </c>
      <c r="L299" t="s">
        <v>106</v>
      </c>
      <c r="M299" s="78">
        <v>3.1300000000000001E-2</v>
      </c>
      <c r="N299" s="78">
        <v>7.6600000000000001E-2</v>
      </c>
      <c r="O299" s="77">
        <v>705667.64</v>
      </c>
      <c r="P299" s="77">
        <v>82.596972225961721</v>
      </c>
      <c r="Q299" s="77">
        <v>0</v>
      </c>
      <c r="R299" s="77">
        <v>2243.4285426762199</v>
      </c>
      <c r="S299" s="78">
        <v>8.9999999999999998E-4</v>
      </c>
      <c r="T299" s="78">
        <f t="shared" si="5"/>
        <v>1.0839606572100305E-3</v>
      </c>
      <c r="U299" s="78">
        <f>R299/'סכום נכסי הקרן'!$C$42</f>
        <v>1.406862332841509E-4</v>
      </c>
    </row>
    <row r="300" spans="2:21">
      <c r="B300" t="s">
        <v>1022</v>
      </c>
      <c r="C300" t="s">
        <v>1023</v>
      </c>
      <c r="D300" t="s">
        <v>123</v>
      </c>
      <c r="E300" t="s">
        <v>920</v>
      </c>
      <c r="F300"/>
      <c r="G300" t="s">
        <v>1017</v>
      </c>
      <c r="H300" t="s">
        <v>931</v>
      </c>
      <c r="I300" t="s">
        <v>214</v>
      </c>
      <c r="J300"/>
      <c r="K300" s="77">
        <v>4.3600000000000003</v>
      </c>
      <c r="L300" t="s">
        <v>110</v>
      </c>
      <c r="M300" s="78">
        <v>4.8800000000000003E-2</v>
      </c>
      <c r="N300" s="78">
        <v>5.5500000000000001E-2</v>
      </c>
      <c r="O300" s="77">
        <v>1933529.33</v>
      </c>
      <c r="P300" s="77">
        <v>96.776150683806762</v>
      </c>
      <c r="Q300" s="77">
        <v>0</v>
      </c>
      <c r="R300" s="77">
        <v>7592.3747589957902</v>
      </c>
      <c r="S300" s="78">
        <v>1.9E-3</v>
      </c>
      <c r="T300" s="78">
        <f t="shared" si="5"/>
        <v>3.6684188406234807E-3</v>
      </c>
      <c r="U300" s="78">
        <f>R300/'סכום נכסי הקרן'!$C$42</f>
        <v>4.7612062796106592E-4</v>
      </c>
    </row>
    <row r="301" spans="2:21">
      <c r="B301" t="s">
        <v>1024</v>
      </c>
      <c r="C301" t="s">
        <v>1025</v>
      </c>
      <c r="D301" t="s">
        <v>123</v>
      </c>
      <c r="E301" t="s">
        <v>920</v>
      </c>
      <c r="F301"/>
      <c r="G301" t="s">
        <v>1026</v>
      </c>
      <c r="H301" t="s">
        <v>931</v>
      </c>
      <c r="I301" t="s">
        <v>214</v>
      </c>
      <c r="J301"/>
      <c r="K301" s="77">
        <v>7.31</v>
      </c>
      <c r="L301" t="s">
        <v>106</v>
      </c>
      <c r="M301" s="78">
        <v>5.8999999999999997E-2</v>
      </c>
      <c r="N301" s="78">
        <v>6.6400000000000001E-2</v>
      </c>
      <c r="O301" s="77">
        <v>1975869.39</v>
      </c>
      <c r="P301" s="77">
        <v>94.923500002492588</v>
      </c>
      <c r="Q301" s="77">
        <v>0</v>
      </c>
      <c r="R301" s="77">
        <v>7219.04730041325</v>
      </c>
      <c r="S301" s="78">
        <v>4.0000000000000001E-3</v>
      </c>
      <c r="T301" s="78">
        <f t="shared" si="5"/>
        <v>3.4880376652654545E-3</v>
      </c>
      <c r="U301" s="78">
        <f>R301/'סכום נכסי הקרן'!$C$42</f>
        <v>4.5270912501795538E-4</v>
      </c>
    </row>
    <row r="302" spans="2:21">
      <c r="B302" t="s">
        <v>1027</v>
      </c>
      <c r="C302" t="s">
        <v>1028</v>
      </c>
      <c r="D302" t="s">
        <v>123</v>
      </c>
      <c r="E302" t="s">
        <v>920</v>
      </c>
      <c r="F302"/>
      <c r="G302" t="s">
        <v>1029</v>
      </c>
      <c r="H302" t="s">
        <v>931</v>
      </c>
      <c r="I302" t="s">
        <v>214</v>
      </c>
      <c r="J302"/>
      <c r="K302" s="77">
        <v>6.86</v>
      </c>
      <c r="L302" t="s">
        <v>106</v>
      </c>
      <c r="M302" s="78">
        <v>3.15E-2</v>
      </c>
      <c r="N302" s="78">
        <v>7.1900000000000006E-2</v>
      </c>
      <c r="O302" s="77">
        <v>1411335.28</v>
      </c>
      <c r="P302" s="77">
        <v>76.969249997803502</v>
      </c>
      <c r="Q302" s="77">
        <v>0</v>
      </c>
      <c r="R302" s="77">
        <v>4181.1462987060704</v>
      </c>
      <c r="S302" s="78">
        <v>2.2000000000000001E-3</v>
      </c>
      <c r="T302" s="78">
        <f t="shared" si="5"/>
        <v>2.0202105855487559E-3</v>
      </c>
      <c r="U302" s="78">
        <f>R302/'סכום נכסי הקרן'!$C$42</f>
        <v>2.6220123011951084E-4</v>
      </c>
    </row>
    <row r="303" spans="2:21">
      <c r="B303" t="s">
        <v>1030</v>
      </c>
      <c r="C303" t="s">
        <v>1031</v>
      </c>
      <c r="D303" t="s">
        <v>123</v>
      </c>
      <c r="E303" t="s">
        <v>920</v>
      </c>
      <c r="F303"/>
      <c r="G303" t="s">
        <v>1032</v>
      </c>
      <c r="H303" t="s">
        <v>931</v>
      </c>
      <c r="I303" t="s">
        <v>2737</v>
      </c>
      <c r="J303"/>
      <c r="K303" s="77">
        <v>7.21</v>
      </c>
      <c r="L303" t="s">
        <v>106</v>
      </c>
      <c r="M303" s="78">
        <v>6.25E-2</v>
      </c>
      <c r="N303" s="78">
        <v>6.7400000000000002E-2</v>
      </c>
      <c r="O303" s="77">
        <v>1764169.1</v>
      </c>
      <c r="P303" s="77">
        <v>98.218777775101131</v>
      </c>
      <c r="Q303" s="77">
        <v>0</v>
      </c>
      <c r="R303" s="77">
        <v>6669.3367671101996</v>
      </c>
      <c r="S303" s="78">
        <v>2.8999999999999998E-3</v>
      </c>
      <c r="T303" s="78">
        <f t="shared" si="5"/>
        <v>3.2224332211659625E-3</v>
      </c>
      <c r="U303" s="78">
        <f>R303/'סכום נכסי הקרן'!$C$42</f>
        <v>4.1823657425207639E-4</v>
      </c>
    </row>
    <row r="304" spans="2:21">
      <c r="B304" t="s">
        <v>1033</v>
      </c>
      <c r="C304" t="s">
        <v>1034</v>
      </c>
      <c r="D304" t="s">
        <v>123</v>
      </c>
      <c r="E304" t="s">
        <v>920</v>
      </c>
      <c r="F304"/>
      <c r="G304" t="s">
        <v>983</v>
      </c>
      <c r="H304" t="s">
        <v>931</v>
      </c>
      <c r="I304" t="s">
        <v>2737</v>
      </c>
      <c r="J304"/>
      <c r="K304" s="77">
        <v>4.37</v>
      </c>
      <c r="L304" t="s">
        <v>106</v>
      </c>
      <c r="M304" s="78">
        <v>4.4999999999999998E-2</v>
      </c>
      <c r="N304" s="78">
        <v>6.9800000000000001E-2</v>
      </c>
      <c r="O304" s="77">
        <v>2128081.9</v>
      </c>
      <c r="P304" s="77">
        <v>90.378499999412611</v>
      </c>
      <c r="Q304" s="77">
        <v>0</v>
      </c>
      <c r="R304" s="77">
        <v>7402.8913964191697</v>
      </c>
      <c r="S304" s="78">
        <v>3.5000000000000001E-3</v>
      </c>
      <c r="T304" s="78">
        <f t="shared" si="5"/>
        <v>3.5768658865971831E-3</v>
      </c>
      <c r="U304" s="78">
        <f>R304/'סכום נכסי הקרן'!$C$42</f>
        <v>4.6423805624379631E-4</v>
      </c>
    </row>
    <row r="305" spans="2:21">
      <c r="B305" t="s">
        <v>1035</v>
      </c>
      <c r="C305" t="s">
        <v>1036</v>
      </c>
      <c r="D305" t="s">
        <v>123</v>
      </c>
      <c r="E305" t="s">
        <v>920</v>
      </c>
      <c r="F305"/>
      <c r="G305" t="s">
        <v>938</v>
      </c>
      <c r="H305" t="s">
        <v>931</v>
      </c>
      <c r="I305" t="s">
        <v>2737</v>
      </c>
      <c r="J305"/>
      <c r="K305" s="77">
        <v>6.93</v>
      </c>
      <c r="L305" t="s">
        <v>106</v>
      </c>
      <c r="M305" s="78">
        <v>0.04</v>
      </c>
      <c r="N305" s="78">
        <v>6.5500000000000003E-2</v>
      </c>
      <c r="O305" s="77">
        <v>1058501.46</v>
      </c>
      <c r="P305" s="77">
        <v>84.485111115519871</v>
      </c>
      <c r="Q305" s="77">
        <v>0</v>
      </c>
      <c r="R305" s="77">
        <v>3442.0688422308999</v>
      </c>
      <c r="S305" s="78">
        <v>1.1000000000000001E-3</v>
      </c>
      <c r="T305" s="78">
        <f t="shared" si="5"/>
        <v>1.6631094476207066E-3</v>
      </c>
      <c r="U305" s="78">
        <f>R305/'סכום נכסי הקרן'!$C$42</f>
        <v>2.1585340959446491E-4</v>
      </c>
    </row>
    <row r="306" spans="2:21">
      <c r="B306" t="s">
        <v>1037</v>
      </c>
      <c r="C306" t="s">
        <v>1038</v>
      </c>
      <c r="D306" t="s">
        <v>123</v>
      </c>
      <c r="E306" t="s">
        <v>920</v>
      </c>
      <c r="F306"/>
      <c r="G306" t="s">
        <v>938</v>
      </c>
      <c r="H306" t="s">
        <v>931</v>
      </c>
      <c r="I306" t="s">
        <v>2737</v>
      </c>
      <c r="J306"/>
      <c r="K306" s="77">
        <v>2.95</v>
      </c>
      <c r="L306" t="s">
        <v>106</v>
      </c>
      <c r="M306" s="78">
        <v>6.88E-2</v>
      </c>
      <c r="N306" s="78">
        <v>6.8400000000000002E-2</v>
      </c>
      <c r="O306" s="77">
        <v>1764169.1</v>
      </c>
      <c r="P306" s="77">
        <v>101.33809722117914</v>
      </c>
      <c r="Q306" s="77">
        <v>0</v>
      </c>
      <c r="R306" s="77">
        <v>6881.1475057627003</v>
      </c>
      <c r="S306" s="78">
        <v>2.5999999999999999E-3</v>
      </c>
      <c r="T306" s="78">
        <f t="shared" si="5"/>
        <v>3.3247741262165953E-3</v>
      </c>
      <c r="U306" s="78">
        <f>R306/'סכום נכסי הקרן'!$C$42</f>
        <v>4.3151930397727038E-4</v>
      </c>
    </row>
    <row r="307" spans="2:21">
      <c r="B307" t="s">
        <v>1039</v>
      </c>
      <c r="C307" t="s">
        <v>1040</v>
      </c>
      <c r="D307" t="s">
        <v>123</v>
      </c>
      <c r="E307" t="s">
        <v>920</v>
      </c>
      <c r="F307"/>
      <c r="G307" t="s">
        <v>991</v>
      </c>
      <c r="H307" t="s">
        <v>931</v>
      </c>
      <c r="I307" t="s">
        <v>2737</v>
      </c>
      <c r="J307"/>
      <c r="K307" s="77">
        <v>4.25</v>
      </c>
      <c r="L307" t="s">
        <v>106</v>
      </c>
      <c r="M307" s="78">
        <v>7.0499999999999993E-2</v>
      </c>
      <c r="N307" s="78">
        <v>7.0599999999999996E-2</v>
      </c>
      <c r="O307" s="77">
        <v>211700.29</v>
      </c>
      <c r="P307" s="77">
        <v>100.07035618694709</v>
      </c>
      <c r="Q307" s="77">
        <v>0</v>
      </c>
      <c r="R307" s="77">
        <v>815.407702635178</v>
      </c>
      <c r="S307" s="78">
        <v>0</v>
      </c>
      <c r="T307" s="78">
        <f t="shared" si="5"/>
        <v>3.9398173484418941E-4</v>
      </c>
      <c r="U307" s="78">
        <f>R307/'סכום נכסי הקרן'!$C$42</f>
        <v>5.1134518480262794E-5</v>
      </c>
    </row>
    <row r="308" spans="2:21">
      <c r="B308" t="s">
        <v>1041</v>
      </c>
      <c r="C308" t="s">
        <v>1042</v>
      </c>
      <c r="D308" t="s">
        <v>123</v>
      </c>
      <c r="E308" t="s">
        <v>920</v>
      </c>
      <c r="F308"/>
      <c r="G308" t="s">
        <v>971</v>
      </c>
      <c r="H308" t="s">
        <v>931</v>
      </c>
      <c r="I308" t="s">
        <v>214</v>
      </c>
      <c r="J308"/>
      <c r="K308" s="77">
        <v>3.76</v>
      </c>
      <c r="L308" t="s">
        <v>113</v>
      </c>
      <c r="M308" s="78">
        <v>7.4200000000000002E-2</v>
      </c>
      <c r="N308" s="78">
        <v>7.5800000000000006E-2</v>
      </c>
      <c r="O308" s="77">
        <v>2399269.98</v>
      </c>
      <c r="P308" s="77">
        <v>101.21023013513437</v>
      </c>
      <c r="Q308" s="77">
        <v>0</v>
      </c>
      <c r="R308" s="77">
        <v>11413.7698331101</v>
      </c>
      <c r="S308" s="78">
        <v>3.7000000000000002E-3</v>
      </c>
      <c r="T308" s="78">
        <f t="shared" si="5"/>
        <v>5.5148078996905365E-3</v>
      </c>
      <c r="U308" s="78">
        <f>R308/'סכום נכסי הקרן'!$C$42</f>
        <v>7.1576172579002485E-4</v>
      </c>
    </row>
    <row r="309" spans="2:21">
      <c r="B309" t="s">
        <v>1043</v>
      </c>
      <c r="C309" t="s">
        <v>1044</v>
      </c>
      <c r="D309" t="s">
        <v>123</v>
      </c>
      <c r="E309" t="s">
        <v>920</v>
      </c>
      <c r="F309"/>
      <c r="G309" t="s">
        <v>968</v>
      </c>
      <c r="H309" t="s">
        <v>931</v>
      </c>
      <c r="I309" t="s">
        <v>214</v>
      </c>
      <c r="J309"/>
      <c r="K309" s="77">
        <v>3.1</v>
      </c>
      <c r="L309" t="s">
        <v>106</v>
      </c>
      <c r="M309" s="78">
        <v>4.7E-2</v>
      </c>
      <c r="N309" s="78">
        <v>7.7399999999999997E-2</v>
      </c>
      <c r="O309" s="77">
        <v>1340768.52</v>
      </c>
      <c r="P309" s="77">
        <v>91.355777781506902</v>
      </c>
      <c r="Q309" s="77">
        <v>0</v>
      </c>
      <c r="R309" s="77">
        <v>4714.5227428183598</v>
      </c>
      <c r="S309" s="78">
        <v>2.7000000000000001E-3</v>
      </c>
      <c r="T309" s="78">
        <f t="shared" si="5"/>
        <v>2.2779228638326954E-3</v>
      </c>
      <c r="U309" s="78">
        <f>R309/'סכום נכסי הקרן'!$C$42</f>
        <v>2.9564946411368904E-4</v>
      </c>
    </row>
    <row r="310" spans="2:21">
      <c r="B310" t="s">
        <v>1045</v>
      </c>
      <c r="C310" t="s">
        <v>1046</v>
      </c>
      <c r="D310" t="s">
        <v>123</v>
      </c>
      <c r="E310" t="s">
        <v>920</v>
      </c>
      <c r="F310"/>
      <c r="G310" t="s">
        <v>996</v>
      </c>
      <c r="H310" t="s">
        <v>931</v>
      </c>
      <c r="I310" t="s">
        <v>214</v>
      </c>
      <c r="J310"/>
      <c r="K310" s="77">
        <v>3.91</v>
      </c>
      <c r="L310" t="s">
        <v>106</v>
      </c>
      <c r="M310" s="78">
        <v>7.9500000000000001E-2</v>
      </c>
      <c r="N310" s="78">
        <v>8.1799999999999998E-2</v>
      </c>
      <c r="O310" s="77">
        <v>1058501.46</v>
      </c>
      <c r="P310" s="77">
        <v>101.18391666522587</v>
      </c>
      <c r="Q310" s="77">
        <v>0</v>
      </c>
      <c r="R310" s="77">
        <v>4122.40692223322</v>
      </c>
      <c r="S310" s="78">
        <v>2.0999999999999999E-3</v>
      </c>
      <c r="T310" s="78">
        <f t="shared" si="5"/>
        <v>1.9918293949227049E-3</v>
      </c>
      <c r="U310" s="78">
        <f>R310/'סכום נכסי הקרן'!$C$42</f>
        <v>2.585176621055428E-4</v>
      </c>
    </row>
    <row r="311" spans="2:21">
      <c r="B311" t="s">
        <v>1047</v>
      </c>
      <c r="C311" t="s">
        <v>1048</v>
      </c>
      <c r="D311" t="s">
        <v>123</v>
      </c>
      <c r="E311" t="s">
        <v>920</v>
      </c>
      <c r="F311"/>
      <c r="G311" t="s">
        <v>971</v>
      </c>
      <c r="H311" t="s">
        <v>1049</v>
      </c>
      <c r="I311" t="s">
        <v>322</v>
      </c>
      <c r="J311"/>
      <c r="K311" s="77">
        <v>3.29</v>
      </c>
      <c r="L311" t="s">
        <v>106</v>
      </c>
      <c r="M311" s="78">
        <v>6.88E-2</v>
      </c>
      <c r="N311" s="78">
        <v>8.5599999999999996E-2</v>
      </c>
      <c r="O311" s="77">
        <v>762121.05</v>
      </c>
      <c r="P311" s="77">
        <v>96.035205479496994</v>
      </c>
      <c r="Q311" s="77">
        <v>0</v>
      </c>
      <c r="R311" s="77">
        <v>2817.1004835081299</v>
      </c>
      <c r="S311" s="78">
        <v>1.5E-3</v>
      </c>
      <c r="T311" s="78">
        <f t="shared" si="5"/>
        <v>1.3611425697060313E-3</v>
      </c>
      <c r="U311" s="78">
        <f>R311/'סכום נכסי הקרן'!$C$42</f>
        <v>1.7666141277445559E-4</v>
      </c>
    </row>
    <row r="312" spans="2:21">
      <c r="B312" t="s">
        <v>1050</v>
      </c>
      <c r="C312" t="s">
        <v>1051</v>
      </c>
      <c r="D312" t="s">
        <v>123</v>
      </c>
      <c r="E312" t="s">
        <v>920</v>
      </c>
      <c r="F312"/>
      <c r="G312" t="s">
        <v>950</v>
      </c>
      <c r="H312" t="s">
        <v>931</v>
      </c>
      <c r="I312" t="s">
        <v>2737</v>
      </c>
      <c r="J312"/>
      <c r="K312" s="77">
        <v>1.81</v>
      </c>
      <c r="L312" t="s">
        <v>106</v>
      </c>
      <c r="M312" s="78">
        <v>5.7500000000000002E-2</v>
      </c>
      <c r="N312" s="78">
        <v>7.9100000000000004E-2</v>
      </c>
      <c r="O312" s="77">
        <v>598053.31999999995</v>
      </c>
      <c r="P312" s="77">
        <v>96.631805551050377</v>
      </c>
      <c r="Q312" s="77">
        <v>0</v>
      </c>
      <c r="R312" s="77">
        <v>2224.3745171836299</v>
      </c>
      <c r="S312" s="78">
        <v>8.9999999999999998E-4</v>
      </c>
      <c r="T312" s="78">
        <f t="shared" si="5"/>
        <v>1.0747542957848496E-3</v>
      </c>
      <c r="U312" s="78">
        <f>R312/'סכום נכסי הקרן'!$C$42</f>
        <v>1.3949134830142936E-4</v>
      </c>
    </row>
    <row r="313" spans="2:21">
      <c r="B313" t="s">
        <v>1053</v>
      </c>
      <c r="C313" t="s">
        <v>1054</v>
      </c>
      <c r="D313" t="s">
        <v>123</v>
      </c>
      <c r="E313" t="s">
        <v>920</v>
      </c>
      <c r="F313"/>
      <c r="G313" t="s">
        <v>1017</v>
      </c>
      <c r="H313" t="s">
        <v>931</v>
      </c>
      <c r="I313" t="s">
        <v>214</v>
      </c>
      <c r="J313"/>
      <c r="K313" s="77">
        <v>3.95</v>
      </c>
      <c r="L313" t="s">
        <v>110</v>
      </c>
      <c r="M313" s="78">
        <v>0.04</v>
      </c>
      <c r="N313" s="78">
        <v>6.0100000000000001E-2</v>
      </c>
      <c r="O313" s="77">
        <v>1693602.34</v>
      </c>
      <c r="P313" s="77">
        <v>93.552444442607552</v>
      </c>
      <c r="Q313" s="77">
        <v>0</v>
      </c>
      <c r="R313" s="77">
        <v>6428.7289201507201</v>
      </c>
      <c r="S313" s="78">
        <v>1.6999999999999999E-3</v>
      </c>
      <c r="T313" s="78">
        <f t="shared" si="5"/>
        <v>3.1061783750860584E-3</v>
      </c>
      <c r="U313" s="78">
        <f>R313/'סכום נכסי הקרן'!$C$42</f>
        <v>4.03147967218951E-4</v>
      </c>
    </row>
    <row r="314" spans="2:21">
      <c r="B314" t="s">
        <v>1055</v>
      </c>
      <c r="C314" t="s">
        <v>1056</v>
      </c>
      <c r="D314" t="s">
        <v>123</v>
      </c>
      <c r="E314" t="s">
        <v>920</v>
      </c>
      <c r="F314"/>
      <c r="G314" t="s">
        <v>1057</v>
      </c>
      <c r="H314" t="s">
        <v>931</v>
      </c>
      <c r="I314" t="s">
        <v>214</v>
      </c>
      <c r="J314"/>
      <c r="K314" s="77">
        <v>3.74</v>
      </c>
      <c r="L314" t="s">
        <v>110</v>
      </c>
      <c r="M314" s="78">
        <v>4.6300000000000001E-2</v>
      </c>
      <c r="N314" s="78">
        <v>5.7099999999999998E-2</v>
      </c>
      <c r="O314" s="77">
        <v>1446618.66</v>
      </c>
      <c r="P314" s="77">
        <v>100.2850898394744</v>
      </c>
      <c r="Q314" s="77">
        <v>0</v>
      </c>
      <c r="R314" s="77">
        <v>5886.3890035742997</v>
      </c>
      <c r="S314" s="78">
        <v>2.3999999999999998E-3</v>
      </c>
      <c r="T314" s="78">
        <f t="shared" si="5"/>
        <v>2.8441352026736559E-3</v>
      </c>
      <c r="U314" s="78">
        <f>R314/'סכום נכסי הקרן'!$C$42</f>
        <v>3.6913763055284172E-4</v>
      </c>
    </row>
    <row r="315" spans="2:21">
      <c r="B315" t="s">
        <v>1058</v>
      </c>
      <c r="C315" t="s">
        <v>1059</v>
      </c>
      <c r="D315" t="s">
        <v>123</v>
      </c>
      <c r="E315" t="s">
        <v>920</v>
      </c>
      <c r="F315"/>
      <c r="G315" t="s">
        <v>991</v>
      </c>
      <c r="H315" t="s">
        <v>931</v>
      </c>
      <c r="I315" t="s">
        <v>214</v>
      </c>
      <c r="J315"/>
      <c r="K315" s="77">
        <v>4.28</v>
      </c>
      <c r="L315" t="s">
        <v>110</v>
      </c>
      <c r="M315" s="78">
        <v>4.6300000000000001E-2</v>
      </c>
      <c r="N315" s="78">
        <v>7.3700000000000002E-2</v>
      </c>
      <c r="O315" s="77">
        <v>994991.37</v>
      </c>
      <c r="P315" s="77">
        <v>89.980944442392442</v>
      </c>
      <c r="Q315" s="77">
        <v>0</v>
      </c>
      <c r="R315" s="77">
        <v>3632.6904287163602</v>
      </c>
      <c r="S315" s="78">
        <v>6.9999999999999999E-4</v>
      </c>
      <c r="T315" s="78">
        <f t="shared" si="5"/>
        <v>1.7552123589613597E-3</v>
      </c>
      <c r="U315" s="78">
        <f>R315/'סכום נכסי הקרן'!$C$42</f>
        <v>2.2780735975384776E-4</v>
      </c>
    </row>
    <row r="316" spans="2:21">
      <c r="B316" t="s">
        <v>1060</v>
      </c>
      <c r="C316" t="s">
        <v>1061</v>
      </c>
      <c r="D316" t="s">
        <v>123</v>
      </c>
      <c r="E316" t="s">
        <v>920</v>
      </c>
      <c r="F316"/>
      <c r="G316" t="s">
        <v>1017</v>
      </c>
      <c r="H316" t="s">
        <v>931</v>
      </c>
      <c r="I316" t="s">
        <v>214</v>
      </c>
      <c r="J316"/>
      <c r="K316" s="77">
        <v>6.72</v>
      </c>
      <c r="L316" t="s">
        <v>110</v>
      </c>
      <c r="M316" s="78">
        <v>7.8799999999999995E-2</v>
      </c>
      <c r="N316" s="78">
        <v>7.6200000000000004E-2</v>
      </c>
      <c r="O316" s="77">
        <v>1905302.63</v>
      </c>
      <c r="P316" s="77">
        <v>101.24165753511286</v>
      </c>
      <c r="Q316" s="77">
        <v>0</v>
      </c>
      <c r="R316" s="77">
        <v>7826.7550525995402</v>
      </c>
      <c r="S316" s="78">
        <v>2.5000000000000001E-3</v>
      </c>
      <c r="T316" s="78">
        <f t="shared" si="5"/>
        <v>3.781664710620628E-3</v>
      </c>
      <c r="U316" s="78">
        <f>R316/'סכום נכסי הקרן'!$C$42</f>
        <v>4.9081870282098974E-4</v>
      </c>
    </row>
    <row r="317" spans="2:21">
      <c r="B317" s="89" t="s">
        <v>3034</v>
      </c>
      <c r="C317" t="s">
        <v>1062</v>
      </c>
      <c r="D317" t="s">
        <v>123</v>
      </c>
      <c r="E317" t="s">
        <v>920</v>
      </c>
      <c r="F317"/>
      <c r="G317" t="s">
        <v>1063</v>
      </c>
      <c r="H317" t="s">
        <v>931</v>
      </c>
      <c r="I317" t="s">
        <v>2737</v>
      </c>
      <c r="J317"/>
      <c r="K317" s="77">
        <v>7.03</v>
      </c>
      <c r="L317" t="s">
        <v>106</v>
      </c>
      <c r="M317" s="78">
        <v>4.2799999999999998E-2</v>
      </c>
      <c r="N317" s="78">
        <v>6.6600000000000006E-2</v>
      </c>
      <c r="O317" s="77">
        <v>2822670.56</v>
      </c>
      <c r="P317" s="77">
        <v>84.876519445584918</v>
      </c>
      <c r="Q317" s="77">
        <v>0</v>
      </c>
      <c r="R317" s="77">
        <v>9221.3746434345794</v>
      </c>
      <c r="S317" s="78">
        <v>5.9999999999999995E-4</v>
      </c>
      <c r="T317" s="78">
        <f t="shared" si="5"/>
        <v>4.4555051024506203E-3</v>
      </c>
      <c r="U317" s="78">
        <f>R317/'סכום נכסי הקרן'!$C$42</f>
        <v>5.7827581293906421E-4</v>
      </c>
    </row>
    <row r="318" spans="2:21">
      <c r="B318" t="s">
        <v>1064</v>
      </c>
      <c r="C318" t="s">
        <v>1065</v>
      </c>
      <c r="D318" t="s">
        <v>123</v>
      </c>
      <c r="E318" t="s">
        <v>920</v>
      </c>
      <c r="F318"/>
      <c r="G318" t="s">
        <v>983</v>
      </c>
      <c r="H318" t="s">
        <v>1066</v>
      </c>
      <c r="I318" t="s">
        <v>2737</v>
      </c>
      <c r="J318"/>
      <c r="K318" s="77">
        <v>1.61</v>
      </c>
      <c r="L318" t="s">
        <v>106</v>
      </c>
      <c r="M318" s="78">
        <v>6.5000000000000002E-2</v>
      </c>
      <c r="N318" s="78">
        <v>7.85E-2</v>
      </c>
      <c r="O318" s="77">
        <v>705667.64</v>
      </c>
      <c r="P318" s="77">
        <v>99.320722219939128</v>
      </c>
      <c r="Q318" s="77">
        <v>0</v>
      </c>
      <c r="R318" s="77">
        <v>2697.6647824070201</v>
      </c>
      <c r="S318" s="78">
        <v>1.4E-3</v>
      </c>
      <c r="T318" s="78">
        <f t="shared" si="5"/>
        <v>1.3034346469453356E-3</v>
      </c>
      <c r="U318" s="78">
        <f>R318/'סכום נכסי הקרן'!$C$42</f>
        <v>1.6917155580422987E-4</v>
      </c>
    </row>
    <row r="319" spans="2:21">
      <c r="B319" t="s">
        <v>1067</v>
      </c>
      <c r="C319" t="s">
        <v>1068</v>
      </c>
      <c r="D319" t="s">
        <v>123</v>
      </c>
      <c r="E319" t="s">
        <v>920</v>
      </c>
      <c r="F319"/>
      <c r="G319" t="s">
        <v>1017</v>
      </c>
      <c r="H319" t="s">
        <v>1066</v>
      </c>
      <c r="I319" t="s">
        <v>2737</v>
      </c>
      <c r="J319"/>
      <c r="K319" s="77">
        <v>4.2300000000000004</v>
      </c>
      <c r="L319" t="s">
        <v>106</v>
      </c>
      <c r="M319" s="78">
        <v>4.1300000000000003E-2</v>
      </c>
      <c r="N319" s="78">
        <v>7.5300000000000006E-2</v>
      </c>
      <c r="O319" s="77">
        <v>2526290.15</v>
      </c>
      <c r="P319" s="77">
        <v>86.911208334343556</v>
      </c>
      <c r="Q319" s="77">
        <v>0</v>
      </c>
      <c r="R319" s="77">
        <v>8450.9771579811295</v>
      </c>
      <c r="S319" s="78">
        <v>6.3E-3</v>
      </c>
      <c r="T319" s="78">
        <f t="shared" si="5"/>
        <v>4.0832710202146445E-3</v>
      </c>
      <c r="U319" s="78">
        <f>R319/'סכום נכסי הקרן'!$C$42</f>
        <v>5.2996390181809128E-4</v>
      </c>
    </row>
    <row r="320" spans="2:21">
      <c r="B320" t="s">
        <v>1069</v>
      </c>
      <c r="C320" t="s">
        <v>1070</v>
      </c>
      <c r="D320" t="s">
        <v>123</v>
      </c>
      <c r="E320" t="s">
        <v>920</v>
      </c>
      <c r="F320"/>
      <c r="G320" t="s">
        <v>1071</v>
      </c>
      <c r="H320" t="s">
        <v>1066</v>
      </c>
      <c r="I320" t="s">
        <v>214</v>
      </c>
      <c r="J320"/>
      <c r="K320" s="77">
        <v>3.79</v>
      </c>
      <c r="L320" t="s">
        <v>110</v>
      </c>
      <c r="M320" s="78">
        <v>3.1300000000000001E-2</v>
      </c>
      <c r="N320" s="78">
        <v>6.6600000000000006E-2</v>
      </c>
      <c r="O320" s="77">
        <v>1058501.46</v>
      </c>
      <c r="P320" s="77">
        <v>89.363726027397306</v>
      </c>
      <c r="Q320" s="77">
        <v>0</v>
      </c>
      <c r="R320" s="77">
        <v>3838.0555686624498</v>
      </c>
      <c r="S320" s="78">
        <v>1.4E-3</v>
      </c>
      <c r="T320" s="78">
        <f t="shared" si="5"/>
        <v>1.8544389346375526E-3</v>
      </c>
      <c r="U320" s="78">
        <f>R320/'סכום נכסי הקרן'!$C$42</f>
        <v>2.406858836012898E-4</v>
      </c>
    </row>
    <row r="321" spans="2:21">
      <c r="B321" t="s">
        <v>1072</v>
      </c>
      <c r="C321" t="s">
        <v>1073</v>
      </c>
      <c r="D321" t="s">
        <v>123</v>
      </c>
      <c r="E321" t="s">
        <v>920</v>
      </c>
      <c r="F321"/>
      <c r="G321" t="s">
        <v>1074</v>
      </c>
      <c r="H321" t="s">
        <v>1066</v>
      </c>
      <c r="I321" t="s">
        <v>214</v>
      </c>
      <c r="J321"/>
      <c r="K321" s="77">
        <v>4.57</v>
      </c>
      <c r="L321" t="s">
        <v>110</v>
      </c>
      <c r="M321" s="78">
        <v>6.6299999999999998E-2</v>
      </c>
      <c r="N321" s="78">
        <v>6.8400000000000002E-2</v>
      </c>
      <c r="O321" s="77">
        <v>1199634.99</v>
      </c>
      <c r="P321" s="77">
        <v>98.622356163861227</v>
      </c>
      <c r="Q321" s="77">
        <v>0</v>
      </c>
      <c r="R321" s="77">
        <v>4800.4618968353898</v>
      </c>
      <c r="S321" s="78">
        <v>0</v>
      </c>
      <c r="T321" s="78">
        <f t="shared" si="5"/>
        <v>2.3194462108421117E-3</v>
      </c>
      <c r="U321" s="78">
        <f>R321/'סכום נכסי הקרן'!$C$42</f>
        <v>3.010387402329362E-4</v>
      </c>
    </row>
    <row r="322" spans="2:21">
      <c r="B322" t="s">
        <v>1075</v>
      </c>
      <c r="C322" t="s">
        <v>1076</v>
      </c>
      <c r="D322" t="s">
        <v>123</v>
      </c>
      <c r="E322" t="s">
        <v>920</v>
      </c>
      <c r="F322"/>
      <c r="G322" t="s">
        <v>971</v>
      </c>
      <c r="H322" t="s">
        <v>1077</v>
      </c>
      <c r="I322" t="s">
        <v>322</v>
      </c>
      <c r="J322"/>
      <c r="K322" s="77">
        <v>4.8099999999999996</v>
      </c>
      <c r="L322" t="s">
        <v>106</v>
      </c>
      <c r="M322" s="78">
        <v>7.7499999999999999E-2</v>
      </c>
      <c r="N322" s="78">
        <v>8.77E-2</v>
      </c>
      <c r="O322" s="77">
        <v>1456991.98</v>
      </c>
      <c r="P322" s="77">
        <v>95.504166665351164</v>
      </c>
      <c r="Q322" s="77">
        <v>0</v>
      </c>
      <c r="R322" s="77">
        <v>5355.8375001391196</v>
      </c>
      <c r="S322" s="78">
        <v>6.9999999999999999E-4</v>
      </c>
      <c r="T322" s="78">
        <f t="shared" si="5"/>
        <v>2.5877878551172563E-3</v>
      </c>
      <c r="U322" s="78">
        <f>R322/'סכום נכסי הקרן'!$C$42</f>
        <v>3.3586654963287712E-4</v>
      </c>
    </row>
    <row r="323" spans="2:21">
      <c r="B323" t="s">
        <v>1078</v>
      </c>
      <c r="C323" t="s">
        <v>1079</v>
      </c>
      <c r="D323" t="s">
        <v>123</v>
      </c>
      <c r="E323" t="s">
        <v>920</v>
      </c>
      <c r="F323"/>
      <c r="G323" t="s">
        <v>1057</v>
      </c>
      <c r="H323" t="s">
        <v>1066</v>
      </c>
      <c r="I323" t="s">
        <v>2737</v>
      </c>
      <c r="J323"/>
      <c r="K323" s="77">
        <v>4.33</v>
      </c>
      <c r="L323" t="s">
        <v>113</v>
      </c>
      <c r="M323" s="78">
        <v>8.3799999999999999E-2</v>
      </c>
      <c r="N323" s="78">
        <v>8.3599999999999994E-2</v>
      </c>
      <c r="O323" s="77">
        <v>2117002.92</v>
      </c>
      <c r="P323" s="77">
        <v>101.91552054794501</v>
      </c>
      <c r="Q323" s="77">
        <v>0</v>
      </c>
      <c r="R323" s="77">
        <v>10141.1536322498</v>
      </c>
      <c r="S323" s="78">
        <v>3.0000000000000001E-3</v>
      </c>
      <c r="T323" s="78">
        <f t="shared" si="5"/>
        <v>4.8999160646178317E-3</v>
      </c>
      <c r="U323" s="78">
        <f>R323/'סכום נכסי הקרן'!$C$42</f>
        <v>6.359554933606902E-4</v>
      </c>
    </row>
    <row r="324" spans="2:21">
      <c r="B324" t="s">
        <v>1080</v>
      </c>
      <c r="C324" t="s">
        <v>1081</v>
      </c>
      <c r="D324" t="s">
        <v>123</v>
      </c>
      <c r="E324" t="s">
        <v>920</v>
      </c>
      <c r="F324"/>
      <c r="G324" t="s">
        <v>991</v>
      </c>
      <c r="H324" t="s">
        <v>1066</v>
      </c>
      <c r="I324" t="s">
        <v>214</v>
      </c>
      <c r="J324"/>
      <c r="K324" s="77">
        <v>6.93</v>
      </c>
      <c r="L324" t="s">
        <v>106</v>
      </c>
      <c r="M324" s="78">
        <v>6.0999999999999999E-2</v>
      </c>
      <c r="N324" s="78">
        <v>7.0000000000000007E-2</v>
      </c>
      <c r="O324" s="77">
        <v>352833.82</v>
      </c>
      <c r="P324" s="77">
        <v>94.239833335080931</v>
      </c>
      <c r="Q324" s="77">
        <v>0</v>
      </c>
      <c r="R324" s="77">
        <v>1279.8310050796099</v>
      </c>
      <c r="S324" s="78">
        <v>2.0000000000000001E-4</v>
      </c>
      <c r="T324" s="78">
        <f t="shared" si="5"/>
        <v>6.183778226022536E-4</v>
      </c>
      <c r="U324" s="78">
        <f>R324/'סכום נכסי הקרן'!$C$42</f>
        <v>8.0258675469168029E-5</v>
      </c>
    </row>
    <row r="325" spans="2:21">
      <c r="B325" t="s">
        <v>1082</v>
      </c>
      <c r="C325" t="s">
        <v>1083</v>
      </c>
      <c r="D325" t="s">
        <v>123</v>
      </c>
      <c r="E325" t="s">
        <v>920</v>
      </c>
      <c r="F325"/>
      <c r="G325" t="s">
        <v>991</v>
      </c>
      <c r="H325" t="s">
        <v>1066</v>
      </c>
      <c r="I325" t="s">
        <v>214</v>
      </c>
      <c r="J325"/>
      <c r="K325" s="77">
        <v>4.08</v>
      </c>
      <c r="L325" t="s">
        <v>110</v>
      </c>
      <c r="M325" s="78">
        <v>6.13E-2</v>
      </c>
      <c r="N325" s="78">
        <v>5.4600000000000003E-2</v>
      </c>
      <c r="O325" s="77">
        <v>1411335.28</v>
      </c>
      <c r="P325" s="77">
        <v>104.69084722365903</v>
      </c>
      <c r="Q325" s="77">
        <v>0</v>
      </c>
      <c r="R325" s="77">
        <v>5995.1139317470097</v>
      </c>
      <c r="S325" s="78">
        <v>2.3999999999999998E-3</v>
      </c>
      <c r="T325" s="78">
        <f t="shared" si="5"/>
        <v>2.8966679855795085E-3</v>
      </c>
      <c r="U325" s="78">
        <f>R325/'סכום נכסי הקרן'!$C$42</f>
        <v>3.7595581099306266E-4</v>
      </c>
    </row>
    <row r="326" spans="2:21">
      <c r="B326" t="s">
        <v>1084</v>
      </c>
      <c r="C326" t="s">
        <v>1085</v>
      </c>
      <c r="D326" t="s">
        <v>123</v>
      </c>
      <c r="E326" t="s">
        <v>920</v>
      </c>
      <c r="F326"/>
      <c r="G326" t="s">
        <v>991</v>
      </c>
      <c r="H326" t="s">
        <v>1066</v>
      </c>
      <c r="I326" t="s">
        <v>214</v>
      </c>
      <c r="J326"/>
      <c r="K326" s="77">
        <v>3.44</v>
      </c>
      <c r="L326" t="s">
        <v>106</v>
      </c>
      <c r="M326" s="78">
        <v>7.3499999999999996E-2</v>
      </c>
      <c r="N326" s="78">
        <v>6.7299999999999999E-2</v>
      </c>
      <c r="O326" s="77">
        <v>1129068.22</v>
      </c>
      <c r="P326" s="77">
        <v>104.10700000283414</v>
      </c>
      <c r="Q326" s="77">
        <v>0</v>
      </c>
      <c r="R326" s="77">
        <v>4524.2649104836601</v>
      </c>
      <c r="S326" s="78">
        <v>8.0000000000000004E-4</v>
      </c>
      <c r="T326" s="78">
        <f t="shared" si="5"/>
        <v>2.1859957081182282E-3</v>
      </c>
      <c r="U326" s="78">
        <f>R326/'סכום נכסי הקרן'!$C$42</f>
        <v>2.8371832511157663E-4</v>
      </c>
    </row>
    <row r="327" spans="2:21">
      <c r="B327" t="s">
        <v>1086</v>
      </c>
      <c r="C327" t="s">
        <v>1087</v>
      </c>
      <c r="D327" t="s">
        <v>123</v>
      </c>
      <c r="E327" t="s">
        <v>920</v>
      </c>
      <c r="F327"/>
      <c r="G327" t="s">
        <v>971</v>
      </c>
      <c r="H327" t="s">
        <v>1077</v>
      </c>
      <c r="I327" t="s">
        <v>322</v>
      </c>
      <c r="J327"/>
      <c r="K327" s="77">
        <v>4.18</v>
      </c>
      <c r="L327" t="s">
        <v>106</v>
      </c>
      <c r="M327" s="78">
        <v>7.4999999999999997E-2</v>
      </c>
      <c r="N327" s="78">
        <v>9.4100000000000003E-2</v>
      </c>
      <c r="O327" s="77">
        <v>1693602.34</v>
      </c>
      <c r="P327" s="77">
        <v>93.908000002952249</v>
      </c>
      <c r="Q327" s="77">
        <v>0</v>
      </c>
      <c r="R327" s="77">
        <v>6121.5577010787201</v>
      </c>
      <c r="S327" s="78">
        <v>1.6999999999999999E-3</v>
      </c>
      <c r="T327" s="78">
        <f t="shared" si="5"/>
        <v>2.9577620069390718E-3</v>
      </c>
      <c r="U327" s="78">
        <f>R327/'סכום נכסי הקרן'!$C$42</f>
        <v>3.8388514651284156E-4</v>
      </c>
    </row>
    <row r="328" spans="2:21">
      <c r="B328" t="s">
        <v>1088</v>
      </c>
      <c r="C328" t="s">
        <v>1089</v>
      </c>
      <c r="D328" t="s">
        <v>123</v>
      </c>
      <c r="E328" t="s">
        <v>920</v>
      </c>
      <c r="F328"/>
      <c r="G328" t="s">
        <v>1032</v>
      </c>
      <c r="H328" t="s">
        <v>1066</v>
      </c>
      <c r="I328" t="s">
        <v>2737</v>
      </c>
      <c r="J328"/>
      <c r="K328" s="77">
        <v>4.97</v>
      </c>
      <c r="L328" t="s">
        <v>106</v>
      </c>
      <c r="M328" s="78">
        <v>3.7499999999999999E-2</v>
      </c>
      <c r="N328" s="78">
        <v>6.59E-2</v>
      </c>
      <c r="O328" s="77">
        <v>705667.64</v>
      </c>
      <c r="P328" s="77">
        <v>88.756749998228742</v>
      </c>
      <c r="Q328" s="77">
        <v>0</v>
      </c>
      <c r="R328" s="77">
        <v>2410.7351750917701</v>
      </c>
      <c r="S328" s="78">
        <v>1.1999999999999999E-3</v>
      </c>
      <c r="T328" s="78">
        <f t="shared" si="5"/>
        <v>1.1647984480194569E-3</v>
      </c>
      <c r="U328" s="78">
        <f>R328/'סכום נכסי הקרן'!$C$42</f>
        <v>1.5117809405450612E-4</v>
      </c>
    </row>
    <row r="329" spans="2:21">
      <c r="B329" t="s">
        <v>1090</v>
      </c>
      <c r="C329" t="s">
        <v>1091</v>
      </c>
      <c r="D329" t="s">
        <v>123</v>
      </c>
      <c r="E329" t="s">
        <v>920</v>
      </c>
      <c r="F329"/>
      <c r="G329" t="s">
        <v>1063</v>
      </c>
      <c r="H329" t="s">
        <v>1066</v>
      </c>
      <c r="I329" t="s">
        <v>214</v>
      </c>
      <c r="J329"/>
      <c r="K329" s="77">
        <v>6.84</v>
      </c>
      <c r="L329" t="s">
        <v>106</v>
      </c>
      <c r="M329" s="78">
        <v>5.1299999999999998E-2</v>
      </c>
      <c r="N329" s="78">
        <v>7.1099999999999997E-2</v>
      </c>
      <c r="O329" s="77">
        <v>1517185.43</v>
      </c>
      <c r="P329" s="77">
        <v>87.877152780823806</v>
      </c>
      <c r="Q329" s="77">
        <v>0</v>
      </c>
      <c r="R329" s="77">
        <v>5131.7152700562801</v>
      </c>
      <c r="S329" s="78">
        <v>3.0000000000000001E-3</v>
      </c>
      <c r="T329" s="78">
        <f t="shared" si="5"/>
        <v>2.4794983887069886E-3</v>
      </c>
      <c r="U329" s="78">
        <f>R329/'סכום נכסי הקרן'!$C$42</f>
        <v>3.2181176172865229E-4</v>
      </c>
    </row>
    <row r="330" spans="2:21">
      <c r="B330" t="s">
        <v>1092</v>
      </c>
      <c r="C330" t="s">
        <v>1093</v>
      </c>
      <c r="D330" t="s">
        <v>123</v>
      </c>
      <c r="E330" t="s">
        <v>920</v>
      </c>
      <c r="F330"/>
      <c r="G330" t="s">
        <v>983</v>
      </c>
      <c r="H330" t="s">
        <v>1066</v>
      </c>
      <c r="I330" t="s">
        <v>214</v>
      </c>
      <c r="J330"/>
      <c r="K330" s="77">
        <v>7.01</v>
      </c>
      <c r="L330" t="s">
        <v>106</v>
      </c>
      <c r="M330" s="78">
        <v>6.4000000000000001E-2</v>
      </c>
      <c r="N330" s="78">
        <v>6.9400000000000003E-2</v>
      </c>
      <c r="O330" s="77">
        <v>1764169.1</v>
      </c>
      <c r="P330" s="77">
        <v>98.79277777538438</v>
      </c>
      <c r="Q330" s="77">
        <v>0</v>
      </c>
      <c r="R330" s="77">
        <v>6708.3130137397002</v>
      </c>
      <c r="S330" s="78">
        <v>1.4E-3</v>
      </c>
      <c r="T330" s="78">
        <f t="shared" si="5"/>
        <v>3.2412654313783255E-3</v>
      </c>
      <c r="U330" s="78">
        <f>R330/'סכום נכסי הקרן'!$C$42</f>
        <v>4.20680789087338E-4</v>
      </c>
    </row>
    <row r="331" spans="2:21">
      <c r="B331" t="s">
        <v>1094</v>
      </c>
      <c r="C331" t="s">
        <v>1095</v>
      </c>
      <c r="D331" t="s">
        <v>123</v>
      </c>
      <c r="E331" t="s">
        <v>920</v>
      </c>
      <c r="F331"/>
      <c r="G331" t="s">
        <v>971</v>
      </c>
      <c r="H331" t="s">
        <v>1077</v>
      </c>
      <c r="I331" t="s">
        <v>322</v>
      </c>
      <c r="J331"/>
      <c r="K331" s="77">
        <v>4.2300000000000004</v>
      </c>
      <c r="L331" t="s">
        <v>106</v>
      </c>
      <c r="M331" s="78">
        <v>7.6300000000000007E-2</v>
      </c>
      <c r="N331" s="78">
        <v>9.5500000000000002E-2</v>
      </c>
      <c r="O331" s="77">
        <v>2117002.92</v>
      </c>
      <c r="P331" s="77">
        <v>92.700986112272417</v>
      </c>
      <c r="Q331" s="77">
        <v>0</v>
      </c>
      <c r="R331" s="77">
        <v>7553.5954614497005</v>
      </c>
      <c r="S331" s="78">
        <v>4.1999999999999997E-3</v>
      </c>
      <c r="T331" s="78">
        <f t="shared" ref="T331:T359" si="6">R331/$R$11</f>
        <v>3.6496817905884225E-3</v>
      </c>
      <c r="U331" s="78">
        <f>R331/'סכום נכסי הקרן'!$C$42</f>
        <v>4.736887638756351E-4</v>
      </c>
    </row>
    <row r="332" spans="2:21">
      <c r="B332" t="s">
        <v>1096</v>
      </c>
      <c r="C332" t="s">
        <v>1097</v>
      </c>
      <c r="D332" t="s">
        <v>123</v>
      </c>
      <c r="E332" t="s">
        <v>920</v>
      </c>
      <c r="F332"/>
      <c r="G332" t="s">
        <v>938</v>
      </c>
      <c r="H332" t="s">
        <v>1077</v>
      </c>
      <c r="I332" t="s">
        <v>322</v>
      </c>
      <c r="J332"/>
      <c r="K332" s="77">
        <v>3.17</v>
      </c>
      <c r="L332" t="s">
        <v>106</v>
      </c>
      <c r="M332" s="78">
        <v>5.2999999999999999E-2</v>
      </c>
      <c r="N332" s="78">
        <v>0.10100000000000001</v>
      </c>
      <c r="O332" s="77">
        <v>2184041.35</v>
      </c>
      <c r="P332" s="77">
        <v>86.103388890141687</v>
      </c>
      <c r="Q332" s="77">
        <v>0</v>
      </c>
      <c r="R332" s="77">
        <v>7238.1738922640898</v>
      </c>
      <c r="S332" s="78">
        <v>1.5E-3</v>
      </c>
      <c r="T332" s="78">
        <f t="shared" si="6"/>
        <v>3.4972790886843132E-3</v>
      </c>
      <c r="U332" s="78">
        <f>R332/'סכום נכסי הקרן'!$C$42</f>
        <v>4.5390856066382981E-4</v>
      </c>
    </row>
    <row r="333" spans="2:21">
      <c r="B333" t="s">
        <v>1098</v>
      </c>
      <c r="C333" t="s">
        <v>1099</v>
      </c>
      <c r="D333" t="s">
        <v>123</v>
      </c>
      <c r="E333" t="s">
        <v>920</v>
      </c>
      <c r="F333"/>
      <c r="G333" t="s">
        <v>1057</v>
      </c>
      <c r="H333" t="s">
        <v>1066</v>
      </c>
      <c r="I333" t="s">
        <v>2737</v>
      </c>
      <c r="J333"/>
      <c r="K333" s="77">
        <v>6.19</v>
      </c>
      <c r="L333" t="s">
        <v>106</v>
      </c>
      <c r="M333" s="78">
        <v>4.1300000000000003E-2</v>
      </c>
      <c r="N333" s="78">
        <v>8.4199999999999997E-2</v>
      </c>
      <c r="O333" s="77">
        <v>740951.02</v>
      </c>
      <c r="P333" s="77">
        <v>77.034250000168541</v>
      </c>
      <c r="Q333" s="77">
        <v>0</v>
      </c>
      <c r="R333" s="77">
        <v>2196.9555492724298</v>
      </c>
      <c r="S333" s="78">
        <v>6.9999999999999999E-4</v>
      </c>
      <c r="T333" s="78">
        <f t="shared" si="6"/>
        <v>1.0615062328705788E-3</v>
      </c>
      <c r="U333" s="78">
        <f>R333/'סכום נכסי הקרן'!$C$42</f>
        <v>1.3777189468720187E-4</v>
      </c>
    </row>
    <row r="334" spans="2:21">
      <c r="B334" t="s">
        <v>1100</v>
      </c>
      <c r="C334" t="s">
        <v>1101</v>
      </c>
      <c r="D334" t="s">
        <v>123</v>
      </c>
      <c r="E334" t="s">
        <v>920</v>
      </c>
      <c r="F334"/>
      <c r="G334" t="s">
        <v>1057</v>
      </c>
      <c r="H334" t="s">
        <v>1066</v>
      </c>
      <c r="I334" t="s">
        <v>2737</v>
      </c>
      <c r="J334"/>
      <c r="K334" s="77">
        <v>4.88</v>
      </c>
      <c r="L334" t="s">
        <v>110</v>
      </c>
      <c r="M334" s="78">
        <v>6.5000000000000002E-2</v>
      </c>
      <c r="N334" s="78">
        <v>6.3700000000000007E-2</v>
      </c>
      <c r="O334" s="77">
        <v>846801.17</v>
      </c>
      <c r="P334" s="77">
        <v>100.90243835116567</v>
      </c>
      <c r="Q334" s="77">
        <v>0</v>
      </c>
      <c r="R334" s="77">
        <v>3466.9025882044798</v>
      </c>
      <c r="S334" s="78">
        <v>1.1000000000000001E-3</v>
      </c>
      <c r="T334" s="78">
        <f t="shared" si="6"/>
        <v>1.6751084050621579E-3</v>
      </c>
      <c r="U334" s="78">
        <f>R334/'סכום נכסי הקרן'!$C$42</f>
        <v>2.1741074298525375E-4</v>
      </c>
    </row>
    <row r="335" spans="2:21">
      <c r="B335" t="s">
        <v>1102</v>
      </c>
      <c r="C335" t="s">
        <v>1103</v>
      </c>
      <c r="D335" t="s">
        <v>123</v>
      </c>
      <c r="E335" t="s">
        <v>920</v>
      </c>
      <c r="F335"/>
      <c r="G335" t="s">
        <v>1057</v>
      </c>
      <c r="H335" t="s">
        <v>1066</v>
      </c>
      <c r="I335" t="s">
        <v>2737</v>
      </c>
      <c r="J335"/>
      <c r="K335" s="77">
        <v>0.75</v>
      </c>
      <c r="L335" t="s">
        <v>106</v>
      </c>
      <c r="M335" s="78">
        <v>6.25E-2</v>
      </c>
      <c r="N335" s="78">
        <v>8.2100000000000006E-2</v>
      </c>
      <c r="O335" s="77">
        <v>1883709.2</v>
      </c>
      <c r="P335" s="77">
        <v>104.23519444636152</v>
      </c>
      <c r="Q335" s="77">
        <v>0</v>
      </c>
      <c r="R335" s="77">
        <v>7557.4651096349799</v>
      </c>
      <c r="S335" s="78">
        <v>1.9E-3</v>
      </c>
      <c r="T335" s="78">
        <f t="shared" si="6"/>
        <v>3.6515514941739369E-3</v>
      </c>
      <c r="U335" s="78">
        <f>R335/'סכום נכסי הקרן'!$C$42</f>
        <v>4.7393143094390391E-4</v>
      </c>
    </row>
    <row r="336" spans="2:21">
      <c r="B336" t="s">
        <v>1104</v>
      </c>
      <c r="C336" t="s">
        <v>1105</v>
      </c>
      <c r="D336" t="s">
        <v>123</v>
      </c>
      <c r="E336" t="s">
        <v>920</v>
      </c>
      <c r="F336"/>
      <c r="G336" t="s">
        <v>983</v>
      </c>
      <c r="H336" t="s">
        <v>1066</v>
      </c>
      <c r="I336" t="s">
        <v>214</v>
      </c>
      <c r="J336"/>
      <c r="K336" s="77">
        <v>2.77</v>
      </c>
      <c r="L336" t="s">
        <v>110</v>
      </c>
      <c r="M336" s="78">
        <v>5.7500000000000002E-2</v>
      </c>
      <c r="N336" s="78">
        <v>5.57E-2</v>
      </c>
      <c r="O336" s="77">
        <v>642157.55000000005</v>
      </c>
      <c r="P336" s="77">
        <v>100.33043835301788</v>
      </c>
      <c r="Q336" s="77">
        <v>0</v>
      </c>
      <c r="R336" s="77">
        <v>2614.1640097058398</v>
      </c>
      <c r="S336" s="78">
        <v>1E-3</v>
      </c>
      <c r="T336" s="78">
        <f t="shared" si="6"/>
        <v>1.2630894562102903E-3</v>
      </c>
      <c r="U336" s="78">
        <f>R336/'סכום נכסי הקרן'!$C$42</f>
        <v>1.6393519147874463E-4</v>
      </c>
    </row>
    <row r="337" spans="2:21">
      <c r="B337" t="s">
        <v>1106</v>
      </c>
      <c r="C337" t="s">
        <v>1107</v>
      </c>
      <c r="D337" t="s">
        <v>123</v>
      </c>
      <c r="E337" t="s">
        <v>920</v>
      </c>
      <c r="F337"/>
      <c r="G337" t="s">
        <v>983</v>
      </c>
      <c r="H337" t="s">
        <v>1066</v>
      </c>
      <c r="I337" t="s">
        <v>214</v>
      </c>
      <c r="J337"/>
      <c r="K337" s="77">
        <v>4.7699999999999996</v>
      </c>
      <c r="L337" t="s">
        <v>110</v>
      </c>
      <c r="M337" s="78">
        <v>6.13E-2</v>
      </c>
      <c r="N337" s="78">
        <v>6.0900000000000003E-2</v>
      </c>
      <c r="O337" s="77">
        <v>1411335.28</v>
      </c>
      <c r="P337" s="77">
        <v>99.869958905526616</v>
      </c>
      <c r="Q337" s="77">
        <v>0</v>
      </c>
      <c r="R337" s="77">
        <v>5719.0461045597203</v>
      </c>
      <c r="S337" s="78">
        <v>0</v>
      </c>
      <c r="T337" s="78">
        <f t="shared" si="6"/>
        <v>2.7632798888784196E-3</v>
      </c>
      <c r="U337" s="78">
        <f>R337/'סכום נכסי הקרן'!$C$42</f>
        <v>3.58643495490654E-4</v>
      </c>
    </row>
    <row r="338" spans="2:21">
      <c r="B338" t="s">
        <v>1108</v>
      </c>
      <c r="C338" t="s">
        <v>1109</v>
      </c>
      <c r="D338" t="s">
        <v>123</v>
      </c>
      <c r="E338" t="s">
        <v>920</v>
      </c>
      <c r="F338"/>
      <c r="G338" t="s">
        <v>983</v>
      </c>
      <c r="H338" t="s">
        <v>1110</v>
      </c>
      <c r="I338" t="s">
        <v>322</v>
      </c>
      <c r="J338"/>
      <c r="K338" s="77">
        <v>6.31</v>
      </c>
      <c r="L338" t="s">
        <v>106</v>
      </c>
      <c r="M338" s="78">
        <v>3.7499999999999999E-2</v>
      </c>
      <c r="N338" s="78">
        <v>7.1099999999999997E-2</v>
      </c>
      <c r="O338" s="77">
        <v>2258136.4500000002</v>
      </c>
      <c r="P338" s="77">
        <v>80.647166665836323</v>
      </c>
      <c r="Q338" s="77">
        <v>0</v>
      </c>
      <c r="R338" s="77">
        <v>7009.5026824715997</v>
      </c>
      <c r="S338" s="78">
        <v>2.3E-3</v>
      </c>
      <c r="T338" s="78">
        <f t="shared" si="6"/>
        <v>3.3867916850801889E-3</v>
      </c>
      <c r="U338" s="78">
        <f>R338/'סכום נכסי הקרן'!$C$42</f>
        <v>4.3956850456030081E-4</v>
      </c>
    </row>
    <row r="339" spans="2:21">
      <c r="B339" t="s">
        <v>1111</v>
      </c>
      <c r="C339" t="s">
        <v>1112</v>
      </c>
      <c r="D339" t="s">
        <v>123</v>
      </c>
      <c r="E339" t="s">
        <v>920</v>
      </c>
      <c r="F339"/>
      <c r="G339" t="s">
        <v>983</v>
      </c>
      <c r="H339" t="s">
        <v>1110</v>
      </c>
      <c r="I339" t="s">
        <v>322</v>
      </c>
      <c r="J339"/>
      <c r="K339" s="77">
        <v>4.7699999999999996</v>
      </c>
      <c r="L339" t="s">
        <v>106</v>
      </c>
      <c r="M339" s="78">
        <v>5.8799999999999998E-2</v>
      </c>
      <c r="N339" s="78">
        <v>7.0999999999999994E-2</v>
      </c>
      <c r="O339" s="77">
        <v>211700.29</v>
      </c>
      <c r="P339" s="77">
        <v>95.825374994243091</v>
      </c>
      <c r="Q339" s="77">
        <v>0</v>
      </c>
      <c r="R339" s="77">
        <v>780.81813491538401</v>
      </c>
      <c r="S339" s="78">
        <v>4.0000000000000002E-4</v>
      </c>
      <c r="T339" s="78">
        <f t="shared" si="6"/>
        <v>3.7726904271028622E-4</v>
      </c>
      <c r="U339" s="78">
        <f>R339/'סכום נכסי הקרן'!$C$42</f>
        <v>4.8965393901139892E-5</v>
      </c>
    </row>
    <row r="340" spans="2:21">
      <c r="B340" t="s">
        <v>1113</v>
      </c>
      <c r="C340" t="s">
        <v>1114</v>
      </c>
      <c r="D340" t="s">
        <v>123</v>
      </c>
      <c r="E340" t="s">
        <v>920</v>
      </c>
      <c r="F340"/>
      <c r="G340" t="s">
        <v>1071</v>
      </c>
      <c r="H340" t="s">
        <v>1115</v>
      </c>
      <c r="I340" t="s">
        <v>214</v>
      </c>
      <c r="J340"/>
      <c r="K340" s="77">
        <v>6.4</v>
      </c>
      <c r="L340" t="s">
        <v>106</v>
      </c>
      <c r="M340" s="78">
        <v>0.04</v>
      </c>
      <c r="N340" s="78">
        <v>6.6799999999999998E-2</v>
      </c>
      <c r="O340" s="77">
        <v>2117002.92</v>
      </c>
      <c r="P340" s="77">
        <v>83.905444444129543</v>
      </c>
      <c r="Q340" s="77">
        <v>0</v>
      </c>
      <c r="R340" s="77">
        <v>6836.9044486376997</v>
      </c>
      <c r="S340" s="78">
        <v>4.1999999999999997E-3</v>
      </c>
      <c r="T340" s="78">
        <f t="shared" si="6"/>
        <v>3.3033971434574356E-3</v>
      </c>
      <c r="U340" s="78">
        <f>R340/'סכום נכסי הקרן'!$C$42</f>
        <v>4.2874480550874917E-4</v>
      </c>
    </row>
    <row r="341" spans="2:21">
      <c r="B341" t="s">
        <v>1116</v>
      </c>
      <c r="C341" t="s">
        <v>1117</v>
      </c>
      <c r="D341" t="s">
        <v>123</v>
      </c>
      <c r="E341" t="s">
        <v>920</v>
      </c>
      <c r="F341"/>
      <c r="G341" t="s">
        <v>991</v>
      </c>
      <c r="H341" t="s">
        <v>1115</v>
      </c>
      <c r="I341" t="s">
        <v>214</v>
      </c>
      <c r="J341"/>
      <c r="K341" s="77">
        <v>5.58</v>
      </c>
      <c r="L341" t="s">
        <v>106</v>
      </c>
      <c r="M341" s="78">
        <v>3.7499999999999999E-2</v>
      </c>
      <c r="N341" s="78">
        <v>7.0499999999999993E-2</v>
      </c>
      <c r="O341" s="77">
        <v>1340768.52</v>
      </c>
      <c r="P341" s="77">
        <v>83.404750000932253</v>
      </c>
      <c r="Q341" s="77">
        <v>0</v>
      </c>
      <c r="R341" s="77">
        <v>4304.2005693270203</v>
      </c>
      <c r="S341" s="78">
        <v>3.3999999999999998E-3</v>
      </c>
      <c r="T341" s="78">
        <f t="shared" si="6"/>
        <v>2.0796668978481743E-3</v>
      </c>
      <c r="U341" s="78">
        <f>R341/'סכום נכסי הקרן'!$C$42</f>
        <v>2.6991800892207441E-4</v>
      </c>
    </row>
    <row r="342" spans="2:21">
      <c r="B342" t="s">
        <v>1118</v>
      </c>
      <c r="C342" t="s">
        <v>1119</v>
      </c>
      <c r="D342" t="s">
        <v>123</v>
      </c>
      <c r="E342" t="s">
        <v>920</v>
      </c>
      <c r="F342"/>
      <c r="G342" t="s">
        <v>938</v>
      </c>
      <c r="H342" t="s">
        <v>1110</v>
      </c>
      <c r="I342" t="s">
        <v>322</v>
      </c>
      <c r="J342"/>
      <c r="K342" s="77">
        <v>4.1500000000000004</v>
      </c>
      <c r="L342" t="s">
        <v>106</v>
      </c>
      <c r="M342" s="78">
        <v>5.1299999999999998E-2</v>
      </c>
      <c r="N342" s="78">
        <v>7.0999999999999994E-2</v>
      </c>
      <c r="O342" s="77">
        <v>2022937.42</v>
      </c>
      <c r="P342" s="77">
        <v>93.348319442546128</v>
      </c>
      <c r="Q342" s="77">
        <v>0</v>
      </c>
      <c r="R342" s="77">
        <v>7268.367248951</v>
      </c>
      <c r="S342" s="78">
        <v>3.7000000000000002E-3</v>
      </c>
      <c r="T342" s="78">
        <f t="shared" si="6"/>
        <v>3.5118676570898297E-3</v>
      </c>
      <c r="U342" s="78">
        <f>R342/'סכום נכסי הקרן'!$C$42</f>
        <v>4.5580199722384569E-4</v>
      </c>
    </row>
    <row r="343" spans="2:21">
      <c r="B343" t="s">
        <v>1120</v>
      </c>
      <c r="C343" t="s">
        <v>1121</v>
      </c>
      <c r="D343" t="s">
        <v>123</v>
      </c>
      <c r="E343" t="s">
        <v>920</v>
      </c>
      <c r="F343"/>
      <c r="G343" t="s">
        <v>1122</v>
      </c>
      <c r="H343" t="s">
        <v>1110</v>
      </c>
      <c r="I343" t="s">
        <v>322</v>
      </c>
      <c r="J343"/>
      <c r="K343" s="77">
        <v>6.38</v>
      </c>
      <c r="L343" t="s">
        <v>106</v>
      </c>
      <c r="M343" s="78">
        <v>0.04</v>
      </c>
      <c r="N343" s="78">
        <v>6.7199999999999996E-2</v>
      </c>
      <c r="O343" s="77">
        <v>811517.79</v>
      </c>
      <c r="P343" s="77">
        <v>85.364333337030104</v>
      </c>
      <c r="Q343" s="77">
        <v>0</v>
      </c>
      <c r="R343" s="77">
        <v>2666.3822459265202</v>
      </c>
      <c r="S343" s="78">
        <v>6.9999999999999999E-4</v>
      </c>
      <c r="T343" s="78">
        <f t="shared" si="6"/>
        <v>1.2883198179425145E-3</v>
      </c>
      <c r="U343" s="78">
        <f>R343/'סכום נכסי הקרן'!$C$42</f>
        <v>1.6720981637669921E-4</v>
      </c>
    </row>
    <row r="344" spans="2:21">
      <c r="B344" t="s">
        <v>1123</v>
      </c>
      <c r="C344" t="s">
        <v>1124</v>
      </c>
      <c r="D344" t="s">
        <v>123</v>
      </c>
      <c r="E344" t="s">
        <v>920</v>
      </c>
      <c r="F344"/>
      <c r="G344" t="s">
        <v>971</v>
      </c>
      <c r="H344" t="s">
        <v>1115</v>
      </c>
      <c r="I344" t="s">
        <v>214</v>
      </c>
      <c r="J344"/>
      <c r="K344" s="77">
        <v>4.72</v>
      </c>
      <c r="L344" t="s">
        <v>110</v>
      </c>
      <c r="M344" s="78">
        <v>7.8799999999999995E-2</v>
      </c>
      <c r="N344" s="78">
        <v>8.7400000000000005E-2</v>
      </c>
      <c r="O344" s="77">
        <v>2102889.5699999998</v>
      </c>
      <c r="P344" s="77">
        <v>96.713424657482136</v>
      </c>
      <c r="Q344" s="77">
        <v>0</v>
      </c>
      <c r="R344" s="77">
        <v>8252.0482295429392</v>
      </c>
      <c r="S344" s="78">
        <v>2.0999999999999999E-3</v>
      </c>
      <c r="T344" s="78">
        <f t="shared" si="6"/>
        <v>3.9871542382864276E-3</v>
      </c>
      <c r="U344" s="78">
        <f>R344/'סכום נכסי הקרן'!$C$42</f>
        <v>5.1748899517371218E-4</v>
      </c>
    </row>
    <row r="345" spans="2:21">
      <c r="B345" t="s">
        <v>1125</v>
      </c>
      <c r="C345" t="s">
        <v>1126</v>
      </c>
      <c r="D345" t="s">
        <v>123</v>
      </c>
      <c r="E345" t="s">
        <v>920</v>
      </c>
      <c r="F345"/>
      <c r="G345" t="s">
        <v>1057</v>
      </c>
      <c r="H345" t="s">
        <v>1115</v>
      </c>
      <c r="I345" t="s">
        <v>214</v>
      </c>
      <c r="J345"/>
      <c r="K345" s="77">
        <v>5.72</v>
      </c>
      <c r="L345" t="s">
        <v>110</v>
      </c>
      <c r="M345" s="78">
        <v>6.1400000000000003E-2</v>
      </c>
      <c r="N345" s="78">
        <v>6.6100000000000006E-2</v>
      </c>
      <c r="O345" s="77">
        <v>705667.64</v>
      </c>
      <c r="P345" s="77">
        <v>99.717739724666885</v>
      </c>
      <c r="Q345" s="77">
        <v>0</v>
      </c>
      <c r="R345" s="77">
        <v>2855.1646419887402</v>
      </c>
      <c r="S345" s="78">
        <v>6.9999999999999999E-4</v>
      </c>
      <c r="T345" s="78">
        <f t="shared" si="6"/>
        <v>1.3795340849506264E-3</v>
      </c>
      <c r="U345" s="78">
        <f>R345/'סכום נכסי הקרן'!$C$42</f>
        <v>1.790484302247105E-4</v>
      </c>
    </row>
    <row r="346" spans="2:21">
      <c r="B346" t="s">
        <v>1127</v>
      </c>
      <c r="C346" t="s">
        <v>1128</v>
      </c>
      <c r="D346" t="s">
        <v>123</v>
      </c>
      <c r="E346" t="s">
        <v>920</v>
      </c>
      <c r="F346"/>
      <c r="G346" t="s">
        <v>1057</v>
      </c>
      <c r="H346" t="s">
        <v>1115</v>
      </c>
      <c r="I346" t="s">
        <v>214</v>
      </c>
      <c r="J346"/>
      <c r="K346" s="77">
        <v>4.0599999999999996</v>
      </c>
      <c r="L346" t="s">
        <v>110</v>
      </c>
      <c r="M346" s="78">
        <v>7.1300000000000002E-2</v>
      </c>
      <c r="N346" s="78">
        <v>6.5699999999999995E-2</v>
      </c>
      <c r="O346" s="77">
        <v>2117002.92</v>
      </c>
      <c r="P346" s="77">
        <v>108.25284931365141</v>
      </c>
      <c r="Q346" s="77">
        <v>0</v>
      </c>
      <c r="R346" s="77">
        <v>9298.6375927176105</v>
      </c>
      <c r="S346" s="78">
        <v>2.8E-3</v>
      </c>
      <c r="T346" s="78">
        <f t="shared" si="6"/>
        <v>4.4928363549017964E-3</v>
      </c>
      <c r="U346" s="78">
        <f>R346/'סכום נכסי הקרן'!$C$42</f>
        <v>5.8312100105193678E-4</v>
      </c>
    </row>
    <row r="347" spans="2:21">
      <c r="B347" t="s">
        <v>1129</v>
      </c>
      <c r="C347" t="s">
        <v>1130</v>
      </c>
      <c r="D347" t="s">
        <v>123</v>
      </c>
      <c r="E347" t="s">
        <v>920</v>
      </c>
      <c r="F347"/>
      <c r="G347" t="s">
        <v>1026</v>
      </c>
      <c r="H347" t="s">
        <v>939</v>
      </c>
      <c r="I347" t="s">
        <v>214</v>
      </c>
      <c r="J347"/>
      <c r="K347" s="77">
        <v>4.0999999999999996</v>
      </c>
      <c r="L347" t="s">
        <v>106</v>
      </c>
      <c r="M347" s="78">
        <v>4.6300000000000001E-2</v>
      </c>
      <c r="N347" s="78">
        <v>7.3200000000000001E-2</v>
      </c>
      <c r="O347" s="77">
        <v>1764380.8</v>
      </c>
      <c r="P347" s="77">
        <v>90.797680558074561</v>
      </c>
      <c r="Q347" s="77">
        <v>0</v>
      </c>
      <c r="R347" s="77">
        <v>6166.1628272135904</v>
      </c>
      <c r="S347" s="78">
        <v>3.2000000000000002E-3</v>
      </c>
      <c r="T347" s="78">
        <f t="shared" si="6"/>
        <v>2.9793139311124232E-3</v>
      </c>
      <c r="U347" s="78">
        <f>R347/'סכום נכסי הקרן'!$C$42</f>
        <v>3.8668235046282495E-4</v>
      </c>
    </row>
    <row r="348" spans="2:21">
      <c r="B348" t="s">
        <v>1131</v>
      </c>
      <c r="C348" t="s">
        <v>1132</v>
      </c>
      <c r="D348" t="s">
        <v>123</v>
      </c>
      <c r="E348" t="s">
        <v>920</v>
      </c>
      <c r="F348"/>
      <c r="G348" t="s">
        <v>971</v>
      </c>
      <c r="H348" t="s">
        <v>939</v>
      </c>
      <c r="I348" t="s">
        <v>214</v>
      </c>
      <c r="J348"/>
      <c r="K348" s="77">
        <v>3.67</v>
      </c>
      <c r="L348" t="s">
        <v>113</v>
      </c>
      <c r="M348" s="78">
        <v>8.8800000000000004E-2</v>
      </c>
      <c r="N348" s="78">
        <v>0.1099</v>
      </c>
      <c r="O348" s="77">
        <v>1432505.31</v>
      </c>
      <c r="P348" s="77">
        <v>92.527095889375772</v>
      </c>
      <c r="Q348" s="77">
        <v>0</v>
      </c>
      <c r="R348" s="77">
        <v>6230.0387771478099</v>
      </c>
      <c r="S348" s="78">
        <v>1.1000000000000001E-3</v>
      </c>
      <c r="T348" s="78">
        <f t="shared" si="6"/>
        <v>3.0101769674665988E-3</v>
      </c>
      <c r="U348" s="78">
        <f>R348/'סכום נכסי הקרן'!$C$42</f>
        <v>3.9068803489749487E-4</v>
      </c>
    </row>
    <row r="349" spans="2:21">
      <c r="B349" t="s">
        <v>1133</v>
      </c>
      <c r="C349" t="s">
        <v>1134</v>
      </c>
      <c r="D349" t="s">
        <v>123</v>
      </c>
      <c r="E349" t="s">
        <v>920</v>
      </c>
      <c r="F349"/>
      <c r="G349" t="s">
        <v>1071</v>
      </c>
      <c r="H349" t="s">
        <v>1135</v>
      </c>
      <c r="I349" t="s">
        <v>322</v>
      </c>
      <c r="J349"/>
      <c r="K349" s="77">
        <v>5.88</v>
      </c>
      <c r="L349" t="s">
        <v>106</v>
      </c>
      <c r="M349" s="78">
        <v>6.3799999999999996E-2</v>
      </c>
      <c r="N349" s="78">
        <v>6.8699999999999997E-2</v>
      </c>
      <c r="O349" s="77">
        <v>1975869.39</v>
      </c>
      <c r="P349" s="77">
        <v>97.729375002261634</v>
      </c>
      <c r="Q349" s="77">
        <v>0</v>
      </c>
      <c r="R349" s="77">
        <v>7432.43749717009</v>
      </c>
      <c r="S349" s="78">
        <v>4.0000000000000001E-3</v>
      </c>
      <c r="T349" s="78">
        <f t="shared" si="6"/>
        <v>3.5911417194034092E-3</v>
      </c>
      <c r="U349" s="78">
        <f>R349/'סכום נכסי הקרן'!$C$42</f>
        <v>4.6609090314478222E-4</v>
      </c>
    </row>
    <row r="350" spans="2:21">
      <c r="B350" t="s">
        <v>1136</v>
      </c>
      <c r="C350" t="s">
        <v>1137</v>
      </c>
      <c r="D350" t="s">
        <v>123</v>
      </c>
      <c r="E350" t="s">
        <v>920</v>
      </c>
      <c r="F350"/>
      <c r="G350" t="s">
        <v>971</v>
      </c>
      <c r="H350" t="s">
        <v>939</v>
      </c>
      <c r="I350" t="s">
        <v>214</v>
      </c>
      <c r="J350"/>
      <c r="K350" s="77">
        <v>4.07</v>
      </c>
      <c r="L350" t="s">
        <v>113</v>
      </c>
      <c r="M350" s="78">
        <v>8.5000000000000006E-2</v>
      </c>
      <c r="N350" s="78">
        <v>0.1046</v>
      </c>
      <c r="O350" s="77">
        <v>705667.64</v>
      </c>
      <c r="P350" s="77">
        <v>91.996287676901233</v>
      </c>
      <c r="Q350" s="77">
        <v>0</v>
      </c>
      <c r="R350" s="77">
        <v>3051.3785074544799</v>
      </c>
      <c r="S350" s="78">
        <v>8.9999999999999998E-4</v>
      </c>
      <c r="T350" s="78">
        <f t="shared" si="6"/>
        <v>1.4743390259229138E-3</v>
      </c>
      <c r="U350" s="78">
        <f>R350/'סכום נכסי הקרן'!$C$42</f>
        <v>1.9135307426635585E-4</v>
      </c>
    </row>
    <row r="351" spans="2:21">
      <c r="B351" t="s">
        <v>1138</v>
      </c>
      <c r="C351" t="s">
        <v>1139</v>
      </c>
      <c r="D351" t="s">
        <v>123</v>
      </c>
      <c r="E351" t="s">
        <v>920</v>
      </c>
      <c r="F351"/>
      <c r="G351" t="s">
        <v>971</v>
      </c>
      <c r="H351" t="s">
        <v>939</v>
      </c>
      <c r="I351" t="s">
        <v>214</v>
      </c>
      <c r="J351"/>
      <c r="K351" s="77">
        <v>3.74</v>
      </c>
      <c r="L351" t="s">
        <v>113</v>
      </c>
      <c r="M351" s="78">
        <v>8.5000000000000006E-2</v>
      </c>
      <c r="N351" s="78">
        <v>0.1007</v>
      </c>
      <c r="O351" s="77">
        <v>705667.64</v>
      </c>
      <c r="P351" s="77">
        <v>93.167287676901253</v>
      </c>
      <c r="Q351" s="77">
        <v>0</v>
      </c>
      <c r="R351" s="77">
        <v>3090.2188163675801</v>
      </c>
      <c r="S351" s="78">
        <v>8.9999999999999998E-4</v>
      </c>
      <c r="T351" s="78">
        <f t="shared" si="6"/>
        <v>1.4931055549095966E-3</v>
      </c>
      <c r="U351" s="78">
        <f>R351/'סכום נכסי הקרן'!$C$42</f>
        <v>1.9378876439716717E-4</v>
      </c>
    </row>
    <row r="352" spans="2:21">
      <c r="B352" t="s">
        <v>1140</v>
      </c>
      <c r="C352" t="s">
        <v>1141</v>
      </c>
      <c r="D352" t="s">
        <v>123</v>
      </c>
      <c r="E352" t="s">
        <v>920</v>
      </c>
      <c r="F352"/>
      <c r="G352" t="s">
        <v>1063</v>
      </c>
      <c r="H352" t="s">
        <v>1135</v>
      </c>
      <c r="I352" t="s">
        <v>322</v>
      </c>
      <c r="J352"/>
      <c r="K352" s="77">
        <v>5.87</v>
      </c>
      <c r="L352" t="s">
        <v>106</v>
      </c>
      <c r="M352" s="78">
        <v>4.1300000000000003E-2</v>
      </c>
      <c r="N352" s="78">
        <v>7.3499999999999996E-2</v>
      </c>
      <c r="O352" s="77">
        <v>1166186.3400000001</v>
      </c>
      <c r="P352" s="77">
        <v>82.855124997159479</v>
      </c>
      <c r="Q352" s="77">
        <v>0</v>
      </c>
      <c r="R352" s="77">
        <v>3719.0775812214702</v>
      </c>
      <c r="S352" s="78">
        <v>2.3E-3</v>
      </c>
      <c r="T352" s="78">
        <f t="shared" si="6"/>
        <v>1.7969521660569034E-3</v>
      </c>
      <c r="U352" s="78">
        <f>R352/'סכום נכסי הקרן'!$C$42</f>
        <v>2.3322473002390296E-4</v>
      </c>
    </row>
    <row r="353" spans="2:21">
      <c r="B353" t="s">
        <v>1142</v>
      </c>
      <c r="C353" t="s">
        <v>1143</v>
      </c>
      <c r="D353" t="s">
        <v>123</v>
      </c>
      <c r="E353" t="s">
        <v>920</v>
      </c>
      <c r="F353"/>
      <c r="G353" t="s">
        <v>978</v>
      </c>
      <c r="H353" t="s">
        <v>1144</v>
      </c>
      <c r="I353" t="s">
        <v>322</v>
      </c>
      <c r="J353"/>
      <c r="K353" s="77">
        <v>3.75</v>
      </c>
      <c r="L353" t="s">
        <v>110</v>
      </c>
      <c r="M353" s="78">
        <v>2.63E-2</v>
      </c>
      <c r="N353" s="78">
        <v>0.1071</v>
      </c>
      <c r="O353" s="77">
        <v>1273730.0900000001</v>
      </c>
      <c r="P353" s="77">
        <v>74.621410962380622</v>
      </c>
      <c r="Q353" s="77">
        <v>0</v>
      </c>
      <c r="R353" s="77">
        <v>3856.5537935297002</v>
      </c>
      <c r="S353" s="78">
        <v>4.3E-3</v>
      </c>
      <c r="T353" s="78">
        <f t="shared" si="6"/>
        <v>1.8633767490599386E-3</v>
      </c>
      <c r="U353" s="78">
        <f>R353/'סכום נכסי הקרן'!$C$42</f>
        <v>2.4184591412132239E-4</v>
      </c>
    </row>
    <row r="354" spans="2:21">
      <c r="B354" t="s">
        <v>1145</v>
      </c>
      <c r="C354" t="s">
        <v>1146</v>
      </c>
      <c r="D354" t="s">
        <v>123</v>
      </c>
      <c r="E354" t="s">
        <v>920</v>
      </c>
      <c r="F354"/>
      <c r="G354" t="s">
        <v>1063</v>
      </c>
      <c r="H354" t="s">
        <v>1144</v>
      </c>
      <c r="I354" t="s">
        <v>322</v>
      </c>
      <c r="J354"/>
      <c r="K354" s="77">
        <v>5.59</v>
      </c>
      <c r="L354" t="s">
        <v>106</v>
      </c>
      <c r="M354" s="78">
        <v>4.7500000000000001E-2</v>
      </c>
      <c r="N354" s="78">
        <v>7.9799999999999996E-2</v>
      </c>
      <c r="O354" s="77">
        <v>141133.53</v>
      </c>
      <c r="P354" s="77">
        <v>83.687369869371196</v>
      </c>
      <c r="Q354" s="77">
        <v>0</v>
      </c>
      <c r="R354" s="77">
        <v>454.60900521481898</v>
      </c>
      <c r="S354" s="78">
        <v>0</v>
      </c>
      <c r="T354" s="78">
        <f t="shared" si="6"/>
        <v>2.1965409938058946E-4</v>
      </c>
      <c r="U354" s="78">
        <f>R354/'סכום נכסי הקרן'!$C$42</f>
        <v>2.8508698781389423E-5</v>
      </c>
    </row>
    <row r="355" spans="2:21">
      <c r="B355" t="s">
        <v>1147</v>
      </c>
      <c r="C355" t="s">
        <v>1148</v>
      </c>
      <c r="D355" t="s">
        <v>123</v>
      </c>
      <c r="E355" t="s">
        <v>920</v>
      </c>
      <c r="F355"/>
      <c r="G355" t="s">
        <v>1063</v>
      </c>
      <c r="H355" t="s">
        <v>1144</v>
      </c>
      <c r="I355" t="s">
        <v>322</v>
      </c>
      <c r="J355"/>
      <c r="K355" s="77">
        <v>5.79</v>
      </c>
      <c r="L355" t="s">
        <v>106</v>
      </c>
      <c r="M355" s="78">
        <v>7.3800000000000004E-2</v>
      </c>
      <c r="N355" s="78">
        <v>7.8100000000000003E-2</v>
      </c>
      <c r="O355" s="77">
        <v>2117002.92</v>
      </c>
      <c r="P355" s="77">
        <v>96.649124999940994</v>
      </c>
      <c r="Q355" s="77">
        <v>0</v>
      </c>
      <c r="R355" s="77">
        <v>7875.3034090539204</v>
      </c>
      <c r="S355" s="78">
        <v>1.9E-3</v>
      </c>
      <c r="T355" s="78">
        <f t="shared" si="6"/>
        <v>3.8051218911671412E-3</v>
      </c>
      <c r="U355" s="78">
        <f>R355/'סכום נכסי הקרן'!$C$42</f>
        <v>4.9386318820208205E-4</v>
      </c>
    </row>
    <row r="356" spans="2:21">
      <c r="B356" t="s">
        <v>1149</v>
      </c>
      <c r="C356" t="s">
        <v>1150</v>
      </c>
      <c r="D356" t="s">
        <v>123</v>
      </c>
      <c r="E356" t="s">
        <v>920</v>
      </c>
      <c r="F356"/>
      <c r="G356" t="s">
        <v>1017</v>
      </c>
      <c r="H356" t="s">
        <v>1151</v>
      </c>
      <c r="I356" t="s">
        <v>214</v>
      </c>
      <c r="J356"/>
      <c r="K356" s="77">
        <v>2.16</v>
      </c>
      <c r="L356" t="s">
        <v>110</v>
      </c>
      <c r="M356" s="78">
        <v>0.05</v>
      </c>
      <c r="N356" s="78">
        <v>7.0099999999999996E-2</v>
      </c>
      <c r="O356" s="77">
        <v>705667.64</v>
      </c>
      <c r="P356" s="77">
        <v>98.594958904109518</v>
      </c>
      <c r="Q356" s="77">
        <v>0</v>
      </c>
      <c r="R356" s="77">
        <v>2823.01666001071</v>
      </c>
      <c r="S356" s="78">
        <v>6.9999999999999999E-4</v>
      </c>
      <c r="T356" s="78">
        <f t="shared" si="6"/>
        <v>1.3640010973782601E-3</v>
      </c>
      <c r="U356" s="78">
        <f>R356/'סכום נכסי הקרן'!$C$42</f>
        <v>1.7703241839008325E-4</v>
      </c>
    </row>
    <row r="357" spans="2:21">
      <c r="B357" t="s">
        <v>1152</v>
      </c>
      <c r="C357" t="s">
        <v>1153</v>
      </c>
      <c r="D357" t="s">
        <v>123</v>
      </c>
      <c r="E357" t="s">
        <v>920</v>
      </c>
      <c r="F357"/>
      <c r="G357" t="s">
        <v>1017</v>
      </c>
      <c r="H357" t="s">
        <v>1151</v>
      </c>
      <c r="I357" t="s">
        <v>214</v>
      </c>
      <c r="J357"/>
      <c r="K357" s="77">
        <v>2.17</v>
      </c>
      <c r="L357" t="s">
        <v>113</v>
      </c>
      <c r="M357" s="78">
        <v>0.06</v>
      </c>
      <c r="N357" s="78">
        <v>9.5200000000000007E-2</v>
      </c>
      <c r="O357" s="77">
        <v>1672432.31</v>
      </c>
      <c r="P357" s="77">
        <v>93.010739728222603</v>
      </c>
      <c r="Q357" s="77">
        <v>0</v>
      </c>
      <c r="R357" s="77">
        <v>7311.5124785274602</v>
      </c>
      <c r="S357" s="78">
        <v>1.2999999999999999E-3</v>
      </c>
      <c r="T357" s="78">
        <f t="shared" si="6"/>
        <v>3.5327142009032499E-3</v>
      </c>
      <c r="U357" s="78">
        <f>R357/'סכום נכסי הקרן'!$C$42</f>
        <v>4.5850765052094211E-4</v>
      </c>
    </row>
    <row r="358" spans="2:21">
      <c r="B358" t="s">
        <v>1154</v>
      </c>
      <c r="C358" t="s">
        <v>1155</v>
      </c>
      <c r="D358" t="s">
        <v>123</v>
      </c>
      <c r="E358" t="s">
        <v>920</v>
      </c>
      <c r="F358"/>
      <c r="G358" t="s">
        <v>1071</v>
      </c>
      <c r="H358" t="s">
        <v>1144</v>
      </c>
      <c r="I358" t="s">
        <v>322</v>
      </c>
      <c r="J358"/>
      <c r="K358" s="77">
        <v>6.04</v>
      </c>
      <c r="L358" t="s">
        <v>106</v>
      </c>
      <c r="M358" s="78">
        <v>5.1299999999999998E-2</v>
      </c>
      <c r="N358" s="78">
        <v>8.7999999999999995E-2</v>
      </c>
      <c r="O358" s="77">
        <v>2117002.92</v>
      </c>
      <c r="P358" s="77">
        <v>81.102944443893392</v>
      </c>
      <c r="Q358" s="77">
        <v>0</v>
      </c>
      <c r="R358" s="77">
        <v>6608.5471013182396</v>
      </c>
      <c r="S358" s="78">
        <v>1.1000000000000001E-3</v>
      </c>
      <c r="T358" s="78">
        <f t="shared" si="6"/>
        <v>3.1930613892444406E-3</v>
      </c>
      <c r="U358" s="78">
        <f>R358/'סכום נכסי הקרן'!$C$42</f>
        <v>4.1442443183693572E-4</v>
      </c>
    </row>
    <row r="359" spans="2:21">
      <c r="B359" t="s">
        <v>1156</v>
      </c>
      <c r="C359" t="s">
        <v>1157</v>
      </c>
      <c r="D359" t="s">
        <v>123</v>
      </c>
      <c r="E359" t="s">
        <v>920</v>
      </c>
      <c r="F359"/>
      <c r="G359" t="s">
        <v>978</v>
      </c>
      <c r="H359" t="s">
        <v>1158</v>
      </c>
      <c r="I359" t="s">
        <v>322</v>
      </c>
      <c r="J359"/>
      <c r="K359" s="77">
        <v>2.66</v>
      </c>
      <c r="L359" t="s">
        <v>110</v>
      </c>
      <c r="M359" s="78">
        <v>3.6299999999999999E-2</v>
      </c>
      <c r="N359" s="78">
        <v>0.46460000000000001</v>
      </c>
      <c r="O359" s="77">
        <v>2187569.6800000002</v>
      </c>
      <c r="P359" s="77">
        <v>38.052534246863395</v>
      </c>
      <c r="Q359" s="77">
        <v>0</v>
      </c>
      <c r="R359" s="77">
        <v>3377.5672844692199</v>
      </c>
      <c r="S359" s="78">
        <v>6.3E-3</v>
      </c>
      <c r="T359" s="78">
        <f t="shared" si="6"/>
        <v>1.6319441354155691E-3</v>
      </c>
      <c r="U359" s="78">
        <f>R359/'סכום נכסי הקרן'!$C$42</f>
        <v>2.1180849306165405E-4</v>
      </c>
    </row>
    <row r="360" spans="2:21">
      <c r="B360" t="s">
        <v>236</v>
      </c>
      <c r="C360" s="16"/>
      <c r="D360" s="16"/>
      <c r="E360" s="16"/>
      <c r="F360" s="16"/>
    </row>
    <row r="361" spans="2:21">
      <c r="B361" t="s">
        <v>324</v>
      </c>
      <c r="C361" s="16"/>
      <c r="D361" s="16"/>
      <c r="E361" s="16"/>
      <c r="F361" s="16"/>
    </row>
    <row r="362" spans="2:21">
      <c r="B362" t="s">
        <v>325</v>
      </c>
      <c r="C362" s="16"/>
      <c r="D362" s="16"/>
      <c r="E362" s="16"/>
      <c r="F362" s="16"/>
    </row>
    <row r="363" spans="2:21">
      <c r="B363" t="s">
        <v>326</v>
      </c>
      <c r="C363" s="16"/>
      <c r="D363" s="16"/>
      <c r="E363" s="16"/>
      <c r="F363" s="16"/>
    </row>
    <row r="364" spans="2:21">
      <c r="B364" t="s">
        <v>327</v>
      </c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mergeCells count="2">
    <mergeCell ref="B6:U6"/>
    <mergeCell ref="B7:U7"/>
  </mergeCells>
  <dataValidations count="5">
    <dataValidation allowBlank="1" showInputMessage="1" showErrorMessage="1" sqref="Q9 C1:C4" xr:uid="{00000000-0002-0000-0400-000003000000}"/>
    <dataValidation type="list" allowBlank="1" showInputMessage="1" showErrorMessage="1" sqref="L12:L804" xr:uid="{00000000-0002-0000-0400-000000000000}">
      <formula1>$BN$7:$BN$11</formula1>
    </dataValidation>
    <dataValidation type="list" allowBlank="1" showInputMessage="1" showErrorMessage="1" sqref="E12:E798" xr:uid="{00000000-0002-0000-0400-000001000000}">
      <formula1>$BI$7:$BI$11</formula1>
    </dataValidation>
    <dataValidation type="list" allowBlank="1" showInputMessage="1" showErrorMessage="1" sqref="I12:I804" xr:uid="{00000000-0002-0000-0400-000002000000}">
      <formula1>$BM$7:$BM$10</formula1>
    </dataValidation>
    <dataValidation type="list" allowBlank="1" showInputMessage="1" showErrorMessage="1" sqref="G12:G804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6" workbookViewId="0">
      <selection activeCell="F221" sqref="F221:F2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2789</v>
      </c>
    </row>
    <row r="3" spans="2:62" s="1" customFormat="1">
      <c r="B3" s="2" t="s">
        <v>2</v>
      </c>
      <c r="C3" s="26" t="s">
        <v>2790</v>
      </c>
    </row>
    <row r="4" spans="2:62" s="1" customFormat="1">
      <c r="B4" s="2" t="s">
        <v>3</v>
      </c>
      <c r="C4" s="83" t="s">
        <v>196</v>
      </c>
    </row>
    <row r="6" spans="2:62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BJ6" s="19"/>
    </row>
    <row r="7" spans="2:62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110438101.77</v>
      </c>
      <c r="J11" s="7"/>
      <c r="K11" s="75">
        <v>1184.70739</v>
      </c>
      <c r="L11" s="75">
        <v>2331570.0105497441</v>
      </c>
      <c r="M11" s="7"/>
      <c r="N11" s="76">
        <v>1</v>
      </c>
      <c r="O11" s="76">
        <v>0.1462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103820789.53</v>
      </c>
      <c r="K12" s="81">
        <v>778.75804000000005</v>
      </c>
      <c r="L12" s="81">
        <v>1652172.1704457954</v>
      </c>
      <c r="N12" s="80">
        <v>0.70860000000000001</v>
      </c>
      <c r="O12" s="80">
        <v>0.1036</v>
      </c>
    </row>
    <row r="13" spans="2:62">
      <c r="B13" s="79" t="s">
        <v>1159</v>
      </c>
      <c r="E13" s="16"/>
      <c r="F13" s="16"/>
      <c r="G13" s="16"/>
      <c r="I13" s="81">
        <v>33964369.770000003</v>
      </c>
      <c r="K13" s="81">
        <v>656.97337000000005</v>
      </c>
      <c r="L13" s="81">
        <v>1013440.25610796</v>
      </c>
      <c r="N13" s="80">
        <v>0.43469999999999998</v>
      </c>
      <c r="O13" s="80">
        <v>6.3600000000000004E-2</v>
      </c>
    </row>
    <row r="14" spans="2:62">
      <c r="B14" t="s">
        <v>1160</v>
      </c>
      <c r="C14" t="s">
        <v>1161</v>
      </c>
      <c r="D14" t="s">
        <v>100</v>
      </c>
      <c r="E14" t="s">
        <v>123</v>
      </c>
      <c r="F14" t="s">
        <v>674</v>
      </c>
      <c r="G14" t="s">
        <v>361</v>
      </c>
      <c r="H14" t="s">
        <v>102</v>
      </c>
      <c r="I14" s="77">
        <v>889652.23</v>
      </c>
      <c r="J14" s="77">
        <v>2464</v>
      </c>
      <c r="K14" s="77">
        <v>0</v>
      </c>
      <c r="L14" s="77">
        <v>21921.030947200001</v>
      </c>
      <c r="M14" s="78">
        <v>4.0000000000000001E-3</v>
      </c>
      <c r="N14" s="78">
        <v>9.4000000000000004E-3</v>
      </c>
      <c r="O14" s="78">
        <v>1.4E-3</v>
      </c>
    </row>
    <row r="15" spans="2:62">
      <c r="B15" t="s">
        <v>1162</v>
      </c>
      <c r="C15" t="s">
        <v>1163</v>
      </c>
      <c r="D15" t="s">
        <v>100</v>
      </c>
      <c r="E15" t="s">
        <v>123</v>
      </c>
      <c r="F15" t="s">
        <v>1164</v>
      </c>
      <c r="G15" t="s">
        <v>703</v>
      </c>
      <c r="H15" t="s">
        <v>102</v>
      </c>
      <c r="I15" s="77">
        <v>107269.03</v>
      </c>
      <c r="J15" s="77">
        <v>26940</v>
      </c>
      <c r="K15" s="77">
        <v>0</v>
      </c>
      <c r="L15" s="77">
        <v>28898.276682</v>
      </c>
      <c r="M15" s="78">
        <v>1.9E-3</v>
      </c>
      <c r="N15" s="78">
        <v>1.24E-2</v>
      </c>
      <c r="O15" s="78">
        <v>1.8E-3</v>
      </c>
    </row>
    <row r="16" spans="2:62">
      <c r="B16" t="s">
        <v>1165</v>
      </c>
      <c r="C16" t="s">
        <v>1166</v>
      </c>
      <c r="D16" t="s">
        <v>100</v>
      </c>
      <c r="E16" t="s">
        <v>123</v>
      </c>
      <c r="F16" t="s">
        <v>855</v>
      </c>
      <c r="G16" t="s">
        <v>703</v>
      </c>
      <c r="H16" t="s">
        <v>102</v>
      </c>
      <c r="I16" s="77">
        <v>336395.55</v>
      </c>
      <c r="J16" s="77">
        <v>6008</v>
      </c>
      <c r="K16" s="77">
        <v>0</v>
      </c>
      <c r="L16" s="77">
        <v>20210.644644</v>
      </c>
      <c r="M16" s="78">
        <v>2.8999999999999998E-3</v>
      </c>
      <c r="N16" s="78">
        <v>8.6999999999999994E-3</v>
      </c>
      <c r="O16" s="78">
        <v>1.2999999999999999E-3</v>
      </c>
    </row>
    <row r="17" spans="2:15">
      <c r="B17" t="s">
        <v>1167</v>
      </c>
      <c r="C17" t="s">
        <v>1168</v>
      </c>
      <c r="D17" t="s">
        <v>100</v>
      </c>
      <c r="E17" t="s">
        <v>123</v>
      </c>
      <c r="F17" t="s">
        <v>860</v>
      </c>
      <c r="G17" t="s">
        <v>703</v>
      </c>
      <c r="H17" t="s">
        <v>102</v>
      </c>
      <c r="I17" s="77">
        <v>1850065.95</v>
      </c>
      <c r="J17" s="77">
        <v>1124</v>
      </c>
      <c r="K17" s="77">
        <v>0</v>
      </c>
      <c r="L17" s="77">
        <v>20794.741278000001</v>
      </c>
      <c r="M17" s="78">
        <v>3.3999999999999998E-3</v>
      </c>
      <c r="N17" s="78">
        <v>8.8999999999999999E-3</v>
      </c>
      <c r="O17" s="78">
        <v>1.2999999999999999E-3</v>
      </c>
    </row>
    <row r="18" spans="2:15">
      <c r="B18" t="s">
        <v>1169</v>
      </c>
      <c r="C18" t="s">
        <v>1170</v>
      </c>
      <c r="D18" t="s">
        <v>100</v>
      </c>
      <c r="E18" t="s">
        <v>123</v>
      </c>
      <c r="F18" t="s">
        <v>466</v>
      </c>
      <c r="G18" t="s">
        <v>467</v>
      </c>
      <c r="H18" t="s">
        <v>102</v>
      </c>
      <c r="I18" s="77">
        <v>527120.68000000005</v>
      </c>
      <c r="J18" s="77">
        <v>3962</v>
      </c>
      <c r="K18" s="77">
        <v>0</v>
      </c>
      <c r="L18" s="77">
        <v>20884.521341600001</v>
      </c>
      <c r="M18" s="78">
        <v>2E-3</v>
      </c>
      <c r="N18" s="78">
        <v>8.9999999999999993E-3</v>
      </c>
      <c r="O18" s="78">
        <v>1.2999999999999999E-3</v>
      </c>
    </row>
    <row r="19" spans="2:15">
      <c r="B19" t="s">
        <v>1171</v>
      </c>
      <c r="C19" t="s">
        <v>1172</v>
      </c>
      <c r="D19" t="s">
        <v>100</v>
      </c>
      <c r="E19" t="s">
        <v>123</v>
      </c>
      <c r="F19" t="s">
        <v>741</v>
      </c>
      <c r="G19" t="s">
        <v>467</v>
      </c>
      <c r="H19" t="s">
        <v>102</v>
      </c>
      <c r="I19" s="77">
        <v>435861.23</v>
      </c>
      <c r="J19" s="77">
        <v>3012</v>
      </c>
      <c r="K19" s="77">
        <v>0</v>
      </c>
      <c r="L19" s="77">
        <v>13128.1402476</v>
      </c>
      <c r="M19" s="78">
        <v>2.0999999999999999E-3</v>
      </c>
      <c r="N19" s="78">
        <v>5.5999999999999999E-3</v>
      </c>
      <c r="O19" s="78">
        <v>8.0000000000000004E-4</v>
      </c>
    </row>
    <row r="20" spans="2:15">
      <c r="B20" t="s">
        <v>1173</v>
      </c>
      <c r="C20" t="s">
        <v>1174</v>
      </c>
      <c r="D20" t="s">
        <v>100</v>
      </c>
      <c r="E20" t="s">
        <v>123</v>
      </c>
      <c r="F20" t="s">
        <v>914</v>
      </c>
      <c r="G20" t="s">
        <v>721</v>
      </c>
      <c r="H20" t="s">
        <v>102</v>
      </c>
      <c r="I20" s="77">
        <v>83623.86</v>
      </c>
      <c r="J20" s="77">
        <v>75810</v>
      </c>
      <c r="K20" s="77">
        <v>0</v>
      </c>
      <c r="L20" s="77">
        <v>63395.248266000002</v>
      </c>
      <c r="M20" s="78">
        <v>1.9E-3</v>
      </c>
      <c r="N20" s="78">
        <v>2.7199999999999998E-2</v>
      </c>
      <c r="O20" s="78">
        <v>4.0000000000000001E-3</v>
      </c>
    </row>
    <row r="21" spans="2:15">
      <c r="B21" t="s">
        <v>1175</v>
      </c>
      <c r="C21" t="s">
        <v>1176</v>
      </c>
      <c r="D21" t="s">
        <v>100</v>
      </c>
      <c r="E21" t="s">
        <v>123</v>
      </c>
      <c r="F21" t="s">
        <v>659</v>
      </c>
      <c r="G21" t="s">
        <v>585</v>
      </c>
      <c r="H21" t="s">
        <v>102</v>
      </c>
      <c r="I21" s="77">
        <v>54141.83</v>
      </c>
      <c r="J21" s="77">
        <v>5193</v>
      </c>
      <c r="K21" s="77">
        <v>0</v>
      </c>
      <c r="L21" s="77">
        <v>2811.5852319000001</v>
      </c>
      <c r="M21" s="78">
        <v>5.0000000000000001E-4</v>
      </c>
      <c r="N21" s="78">
        <v>1.1999999999999999E-3</v>
      </c>
      <c r="O21" s="78">
        <v>2.0000000000000001E-4</v>
      </c>
    </row>
    <row r="22" spans="2:15">
      <c r="B22" t="s">
        <v>1177</v>
      </c>
      <c r="C22" t="s">
        <v>1178</v>
      </c>
      <c r="D22" t="s">
        <v>100</v>
      </c>
      <c r="E22" t="s">
        <v>123</v>
      </c>
      <c r="F22" t="s">
        <v>1179</v>
      </c>
      <c r="G22" t="s">
        <v>585</v>
      </c>
      <c r="H22" t="s">
        <v>102</v>
      </c>
      <c r="I22" s="77">
        <v>1735530.84</v>
      </c>
      <c r="J22" s="77">
        <v>1022</v>
      </c>
      <c r="K22" s="77">
        <v>0</v>
      </c>
      <c r="L22" s="77">
        <v>17737.125184799999</v>
      </c>
      <c r="M22" s="78">
        <v>3.5999999999999999E-3</v>
      </c>
      <c r="N22" s="78">
        <v>7.6E-3</v>
      </c>
      <c r="O22" s="78">
        <v>1.1000000000000001E-3</v>
      </c>
    </row>
    <row r="23" spans="2:15">
      <c r="B23" t="s">
        <v>1180</v>
      </c>
      <c r="C23" t="s">
        <v>1181</v>
      </c>
      <c r="D23" t="s">
        <v>100</v>
      </c>
      <c r="E23" t="s">
        <v>123</v>
      </c>
      <c r="F23" t="s">
        <v>1182</v>
      </c>
      <c r="G23" t="s">
        <v>335</v>
      </c>
      <c r="H23" t="s">
        <v>102</v>
      </c>
      <c r="I23" s="77">
        <v>2440561.4900000002</v>
      </c>
      <c r="J23" s="77">
        <v>2059</v>
      </c>
      <c r="K23" s="77">
        <v>0</v>
      </c>
      <c r="L23" s="77">
        <v>50251.161079099998</v>
      </c>
      <c r="M23" s="78">
        <v>2E-3</v>
      </c>
      <c r="N23" s="78">
        <v>2.1600000000000001E-2</v>
      </c>
      <c r="O23" s="78">
        <v>3.2000000000000002E-3</v>
      </c>
    </row>
    <row r="24" spans="2:15">
      <c r="B24" t="s">
        <v>1183</v>
      </c>
      <c r="C24" t="s">
        <v>1184</v>
      </c>
      <c r="D24" t="s">
        <v>100</v>
      </c>
      <c r="E24" t="s">
        <v>123</v>
      </c>
      <c r="F24" t="s">
        <v>353</v>
      </c>
      <c r="G24" t="s">
        <v>335</v>
      </c>
      <c r="H24" t="s">
        <v>102</v>
      </c>
      <c r="I24" s="77">
        <v>2909885.04</v>
      </c>
      <c r="J24" s="77">
        <v>3389</v>
      </c>
      <c r="K24" s="77">
        <v>0</v>
      </c>
      <c r="L24" s="77">
        <v>98616.0040056</v>
      </c>
      <c r="M24" s="78">
        <v>2.2000000000000001E-3</v>
      </c>
      <c r="N24" s="78">
        <v>4.2299999999999997E-2</v>
      </c>
      <c r="O24" s="78">
        <v>6.1999999999999998E-3</v>
      </c>
    </row>
    <row r="25" spans="2:15">
      <c r="B25" t="s">
        <v>1185</v>
      </c>
      <c r="C25" t="s">
        <v>1186</v>
      </c>
      <c r="D25" t="s">
        <v>100</v>
      </c>
      <c r="E25" t="s">
        <v>123</v>
      </c>
      <c r="F25" t="s">
        <v>334</v>
      </c>
      <c r="G25" t="s">
        <v>335</v>
      </c>
      <c r="H25" t="s">
        <v>102</v>
      </c>
      <c r="I25" s="77">
        <v>3404085.13</v>
      </c>
      <c r="J25" s="77">
        <v>3151</v>
      </c>
      <c r="K25" s="77">
        <v>0</v>
      </c>
      <c r="L25" s="77">
        <v>107262.7224463</v>
      </c>
      <c r="M25" s="78">
        <v>2.0999999999999999E-3</v>
      </c>
      <c r="N25" s="78">
        <v>4.5999999999999999E-2</v>
      </c>
      <c r="O25" s="78">
        <v>6.7000000000000002E-3</v>
      </c>
    </row>
    <row r="26" spans="2:15">
      <c r="B26" t="s">
        <v>1187</v>
      </c>
      <c r="C26" t="s">
        <v>1188</v>
      </c>
      <c r="D26" t="s">
        <v>100</v>
      </c>
      <c r="E26" t="s">
        <v>123</v>
      </c>
      <c r="F26" t="s">
        <v>934</v>
      </c>
      <c r="G26" t="s">
        <v>335</v>
      </c>
      <c r="H26" t="s">
        <v>102</v>
      </c>
      <c r="I26" s="77">
        <v>561496.18999999994</v>
      </c>
      <c r="J26" s="77">
        <v>13810</v>
      </c>
      <c r="K26" s="77">
        <v>0</v>
      </c>
      <c r="L26" s="77">
        <v>77542.623839000007</v>
      </c>
      <c r="M26" s="78">
        <v>2.2000000000000001E-3</v>
      </c>
      <c r="N26" s="78">
        <v>3.3300000000000003E-2</v>
      </c>
      <c r="O26" s="78">
        <v>4.8999999999999998E-3</v>
      </c>
    </row>
    <row r="27" spans="2:15">
      <c r="B27" t="s">
        <v>1189</v>
      </c>
      <c r="C27" t="s">
        <v>1190</v>
      </c>
      <c r="D27" t="s">
        <v>100</v>
      </c>
      <c r="E27" t="s">
        <v>123</v>
      </c>
      <c r="F27" t="s">
        <v>1191</v>
      </c>
      <c r="G27" t="s">
        <v>335</v>
      </c>
      <c r="H27" t="s">
        <v>102</v>
      </c>
      <c r="I27" s="77">
        <v>90576.82</v>
      </c>
      <c r="J27" s="77">
        <v>16360</v>
      </c>
      <c r="K27" s="77">
        <v>0</v>
      </c>
      <c r="L27" s="77">
        <v>14818.367752</v>
      </c>
      <c r="M27" s="78">
        <v>8.9999999999999998E-4</v>
      </c>
      <c r="N27" s="78">
        <v>6.4000000000000003E-3</v>
      </c>
      <c r="O27" s="78">
        <v>8.9999999999999998E-4</v>
      </c>
    </row>
    <row r="28" spans="2:15">
      <c r="B28" t="s">
        <v>1192</v>
      </c>
      <c r="C28" t="s">
        <v>1193</v>
      </c>
      <c r="D28" t="s">
        <v>100</v>
      </c>
      <c r="E28" t="s">
        <v>123</v>
      </c>
      <c r="F28" t="s">
        <v>798</v>
      </c>
      <c r="G28" t="s">
        <v>112</v>
      </c>
      <c r="H28" t="s">
        <v>102</v>
      </c>
      <c r="I28" s="77">
        <v>20971.310000000001</v>
      </c>
      <c r="J28" s="77">
        <v>146100</v>
      </c>
      <c r="K28" s="77">
        <v>249.18738999999999</v>
      </c>
      <c r="L28" s="77">
        <v>30888.2713</v>
      </c>
      <c r="M28" s="78">
        <v>5.4999999999999997E-3</v>
      </c>
      <c r="N28" s="78">
        <v>1.32E-2</v>
      </c>
      <c r="O28" s="78">
        <v>1.9E-3</v>
      </c>
    </row>
    <row r="29" spans="2:15">
      <c r="B29" t="s">
        <v>1194</v>
      </c>
      <c r="C29" t="s">
        <v>1195</v>
      </c>
      <c r="D29" t="s">
        <v>100</v>
      </c>
      <c r="E29" t="s">
        <v>123</v>
      </c>
      <c r="F29" t="s">
        <v>1196</v>
      </c>
      <c r="G29" t="s">
        <v>112</v>
      </c>
      <c r="H29" t="s">
        <v>102</v>
      </c>
      <c r="I29" s="77">
        <v>9928.66</v>
      </c>
      <c r="J29" s="77">
        <v>97080</v>
      </c>
      <c r="K29" s="77">
        <v>0</v>
      </c>
      <c r="L29" s="77">
        <v>9638.7431280000001</v>
      </c>
      <c r="M29" s="78">
        <v>1.2999999999999999E-3</v>
      </c>
      <c r="N29" s="78">
        <v>4.1000000000000003E-3</v>
      </c>
      <c r="O29" s="78">
        <v>5.9999999999999995E-4</v>
      </c>
    </row>
    <row r="30" spans="2:15">
      <c r="B30" t="s">
        <v>1197</v>
      </c>
      <c r="C30" t="s">
        <v>1198</v>
      </c>
      <c r="D30" t="s">
        <v>100</v>
      </c>
      <c r="E30" t="s">
        <v>123</v>
      </c>
      <c r="F30" t="s">
        <v>1199</v>
      </c>
      <c r="G30" t="s">
        <v>730</v>
      </c>
      <c r="H30" t="s">
        <v>102</v>
      </c>
      <c r="I30" s="77">
        <v>175234.83</v>
      </c>
      <c r="J30" s="77">
        <v>5439</v>
      </c>
      <c r="K30" s="77">
        <v>201.02940000000001</v>
      </c>
      <c r="L30" s="77">
        <v>9732.0518037000002</v>
      </c>
      <c r="M30" s="78">
        <v>1E-3</v>
      </c>
      <c r="N30" s="78">
        <v>4.1999999999999997E-3</v>
      </c>
      <c r="O30" s="78">
        <v>5.9999999999999995E-4</v>
      </c>
    </row>
    <row r="31" spans="2:15">
      <c r="B31" t="s">
        <v>1200</v>
      </c>
      <c r="C31" t="s">
        <v>1201</v>
      </c>
      <c r="D31" t="s">
        <v>100</v>
      </c>
      <c r="E31" t="s">
        <v>123</v>
      </c>
      <c r="F31" t="s">
        <v>1202</v>
      </c>
      <c r="G31" t="s">
        <v>730</v>
      </c>
      <c r="H31" t="s">
        <v>102</v>
      </c>
      <c r="I31" s="77">
        <v>1625838.66</v>
      </c>
      <c r="J31" s="77">
        <v>1147</v>
      </c>
      <c r="K31" s="77">
        <v>0</v>
      </c>
      <c r="L31" s="77">
        <v>18648.3694302</v>
      </c>
      <c r="M31" s="78">
        <v>1.4E-3</v>
      </c>
      <c r="N31" s="78">
        <v>8.0000000000000002E-3</v>
      </c>
      <c r="O31" s="78">
        <v>1.1999999999999999E-3</v>
      </c>
    </row>
    <row r="32" spans="2:15">
      <c r="B32" t="s">
        <v>1203</v>
      </c>
      <c r="C32" t="s">
        <v>1204</v>
      </c>
      <c r="D32" t="s">
        <v>100</v>
      </c>
      <c r="E32" t="s">
        <v>123</v>
      </c>
      <c r="F32" t="s">
        <v>1205</v>
      </c>
      <c r="G32" t="s">
        <v>730</v>
      </c>
      <c r="H32" t="s">
        <v>102</v>
      </c>
      <c r="I32" s="77">
        <v>9372</v>
      </c>
      <c r="J32" s="77">
        <v>56570</v>
      </c>
      <c r="K32" s="77">
        <v>0</v>
      </c>
      <c r="L32" s="77">
        <v>5301.7403999999997</v>
      </c>
      <c r="M32" s="78">
        <v>5.0000000000000001E-4</v>
      </c>
      <c r="N32" s="78">
        <v>2.3E-3</v>
      </c>
      <c r="O32" s="78">
        <v>2.9999999999999997E-4</v>
      </c>
    </row>
    <row r="33" spans="2:15">
      <c r="B33" t="s">
        <v>1206</v>
      </c>
      <c r="C33" t="s">
        <v>1207</v>
      </c>
      <c r="D33" t="s">
        <v>100</v>
      </c>
      <c r="E33" t="s">
        <v>123</v>
      </c>
      <c r="F33" t="s">
        <v>724</v>
      </c>
      <c r="G33" t="s">
        <v>509</v>
      </c>
      <c r="H33" t="s">
        <v>102</v>
      </c>
      <c r="I33" s="77">
        <v>3430190.08</v>
      </c>
      <c r="J33" s="77">
        <v>2107</v>
      </c>
      <c r="K33" s="77">
        <v>0</v>
      </c>
      <c r="L33" s="77">
        <v>72274.104985600003</v>
      </c>
      <c r="M33" s="78">
        <v>2.5999999999999999E-3</v>
      </c>
      <c r="N33" s="78">
        <v>3.1E-2</v>
      </c>
      <c r="O33" s="78">
        <v>4.4999999999999997E-3</v>
      </c>
    </row>
    <row r="34" spans="2:15">
      <c r="B34" t="s">
        <v>1208</v>
      </c>
      <c r="C34" t="s">
        <v>1209</v>
      </c>
      <c r="D34" t="s">
        <v>100</v>
      </c>
      <c r="E34" t="s">
        <v>123</v>
      </c>
      <c r="F34" t="s">
        <v>1210</v>
      </c>
      <c r="G34" t="s">
        <v>1211</v>
      </c>
      <c r="H34" t="s">
        <v>102</v>
      </c>
      <c r="I34" s="77">
        <v>122101.54</v>
      </c>
      <c r="J34" s="77">
        <v>9321</v>
      </c>
      <c r="K34" s="77">
        <v>0</v>
      </c>
      <c r="L34" s="77">
        <v>11381.0845434</v>
      </c>
      <c r="M34" s="78">
        <v>1.1000000000000001E-3</v>
      </c>
      <c r="N34" s="78">
        <v>4.8999999999999998E-3</v>
      </c>
      <c r="O34" s="78">
        <v>6.9999999999999999E-4</v>
      </c>
    </row>
    <row r="35" spans="2:15">
      <c r="B35" t="s">
        <v>1212</v>
      </c>
      <c r="C35" t="s">
        <v>1213</v>
      </c>
      <c r="D35" t="s">
        <v>100</v>
      </c>
      <c r="E35" t="s">
        <v>123</v>
      </c>
      <c r="F35" t="s">
        <v>1214</v>
      </c>
      <c r="G35" t="s">
        <v>1211</v>
      </c>
      <c r="H35" t="s">
        <v>102</v>
      </c>
      <c r="I35" s="77">
        <v>23482.28</v>
      </c>
      <c r="J35" s="77">
        <v>42120</v>
      </c>
      <c r="K35" s="77">
        <v>0</v>
      </c>
      <c r="L35" s="77">
        <v>9890.7363359999999</v>
      </c>
      <c r="M35" s="78">
        <v>8.0000000000000004E-4</v>
      </c>
      <c r="N35" s="78">
        <v>4.1999999999999997E-3</v>
      </c>
      <c r="O35" s="78">
        <v>5.9999999999999995E-4</v>
      </c>
    </row>
    <row r="36" spans="2:15">
      <c r="B36" t="s">
        <v>1215</v>
      </c>
      <c r="C36" t="s">
        <v>1216</v>
      </c>
      <c r="D36" t="s">
        <v>100</v>
      </c>
      <c r="E36" t="s">
        <v>123</v>
      </c>
      <c r="F36" t="s">
        <v>1217</v>
      </c>
      <c r="G36" t="s">
        <v>1218</v>
      </c>
      <c r="H36" t="s">
        <v>102</v>
      </c>
      <c r="I36" s="77">
        <v>278099.13</v>
      </c>
      <c r="J36" s="77">
        <v>8007</v>
      </c>
      <c r="K36" s="77">
        <v>0</v>
      </c>
      <c r="L36" s="77">
        <v>22267.3973391</v>
      </c>
      <c r="M36" s="78">
        <v>2.3999999999999998E-3</v>
      </c>
      <c r="N36" s="78">
        <v>9.5999999999999992E-3</v>
      </c>
      <c r="O36" s="78">
        <v>1.4E-3</v>
      </c>
    </row>
    <row r="37" spans="2:15">
      <c r="B37" t="s">
        <v>1219</v>
      </c>
      <c r="C37" t="s">
        <v>1220</v>
      </c>
      <c r="D37" t="s">
        <v>100</v>
      </c>
      <c r="E37" t="s">
        <v>123</v>
      </c>
      <c r="F37" t="s">
        <v>842</v>
      </c>
      <c r="G37" t="s">
        <v>843</v>
      </c>
      <c r="H37" t="s">
        <v>102</v>
      </c>
      <c r="I37" s="77">
        <v>1214465.3600000001</v>
      </c>
      <c r="J37" s="77">
        <v>2562</v>
      </c>
      <c r="K37" s="77">
        <v>0</v>
      </c>
      <c r="L37" s="77">
        <v>31114.602523199999</v>
      </c>
      <c r="M37" s="78">
        <v>3.3999999999999998E-3</v>
      </c>
      <c r="N37" s="78">
        <v>1.3299999999999999E-2</v>
      </c>
      <c r="O37" s="78">
        <v>2E-3</v>
      </c>
    </row>
    <row r="38" spans="2:15">
      <c r="B38" t="s">
        <v>1221</v>
      </c>
      <c r="C38" t="s">
        <v>1222</v>
      </c>
      <c r="D38" t="s">
        <v>100</v>
      </c>
      <c r="E38" t="s">
        <v>123</v>
      </c>
      <c r="F38" t="s">
        <v>445</v>
      </c>
      <c r="G38" t="s">
        <v>350</v>
      </c>
      <c r="H38" t="s">
        <v>102</v>
      </c>
      <c r="I38" s="77">
        <v>243740.32</v>
      </c>
      <c r="J38" s="77">
        <v>5860</v>
      </c>
      <c r="K38" s="77">
        <v>0</v>
      </c>
      <c r="L38" s="77">
        <v>14283.182752000001</v>
      </c>
      <c r="M38" s="78">
        <v>2E-3</v>
      </c>
      <c r="N38" s="78">
        <v>6.1000000000000004E-3</v>
      </c>
      <c r="O38" s="78">
        <v>8.9999999999999998E-4</v>
      </c>
    </row>
    <row r="39" spans="2:15">
      <c r="B39" t="s">
        <v>1223</v>
      </c>
      <c r="C39" t="s">
        <v>1224</v>
      </c>
      <c r="D39" t="s">
        <v>100</v>
      </c>
      <c r="E39" t="s">
        <v>123</v>
      </c>
      <c r="F39" t="s">
        <v>1225</v>
      </c>
      <c r="G39" t="s">
        <v>350</v>
      </c>
      <c r="H39" t="s">
        <v>102</v>
      </c>
      <c r="I39" s="77">
        <v>173941</v>
      </c>
      <c r="J39" s="77">
        <v>2610</v>
      </c>
      <c r="K39" s="77">
        <v>0</v>
      </c>
      <c r="L39" s="77">
        <v>4539.8600999999999</v>
      </c>
      <c r="M39" s="78">
        <v>1E-3</v>
      </c>
      <c r="N39" s="78">
        <v>1.9E-3</v>
      </c>
      <c r="O39" s="78">
        <v>2.9999999999999997E-4</v>
      </c>
    </row>
    <row r="40" spans="2:15">
      <c r="B40" t="s">
        <v>1226</v>
      </c>
      <c r="C40" t="s">
        <v>1227</v>
      </c>
      <c r="D40" t="s">
        <v>100</v>
      </c>
      <c r="E40" t="s">
        <v>123</v>
      </c>
      <c r="F40" t="s">
        <v>448</v>
      </c>
      <c r="G40" t="s">
        <v>350</v>
      </c>
      <c r="H40" t="s">
        <v>102</v>
      </c>
      <c r="I40" s="77">
        <v>935654.83</v>
      </c>
      <c r="J40" s="77">
        <v>1845</v>
      </c>
      <c r="K40" s="77">
        <v>0</v>
      </c>
      <c r="L40" s="77">
        <v>17262.831613499999</v>
      </c>
      <c r="M40" s="78">
        <v>2E-3</v>
      </c>
      <c r="N40" s="78">
        <v>7.4000000000000003E-3</v>
      </c>
      <c r="O40" s="78">
        <v>1.1000000000000001E-3</v>
      </c>
    </row>
    <row r="41" spans="2:15">
      <c r="B41" t="s">
        <v>1228</v>
      </c>
      <c r="C41" t="s">
        <v>1229</v>
      </c>
      <c r="D41" t="s">
        <v>100</v>
      </c>
      <c r="E41" t="s">
        <v>123</v>
      </c>
      <c r="F41" t="s">
        <v>459</v>
      </c>
      <c r="G41" t="s">
        <v>350</v>
      </c>
      <c r="H41" t="s">
        <v>102</v>
      </c>
      <c r="I41" s="77">
        <v>66162.080000000002</v>
      </c>
      <c r="J41" s="77">
        <v>31500</v>
      </c>
      <c r="K41" s="77">
        <v>0</v>
      </c>
      <c r="L41" s="77">
        <v>20841.055199999999</v>
      </c>
      <c r="M41" s="78">
        <v>2.7000000000000001E-3</v>
      </c>
      <c r="N41" s="78">
        <v>8.8999999999999999E-3</v>
      </c>
      <c r="O41" s="78">
        <v>1.2999999999999999E-3</v>
      </c>
    </row>
    <row r="42" spans="2:15">
      <c r="B42" t="s">
        <v>1230</v>
      </c>
      <c r="C42" t="s">
        <v>1231</v>
      </c>
      <c r="D42" t="s">
        <v>100</v>
      </c>
      <c r="E42" t="s">
        <v>123</v>
      </c>
      <c r="F42" t="s">
        <v>402</v>
      </c>
      <c r="G42" t="s">
        <v>350</v>
      </c>
      <c r="H42" t="s">
        <v>102</v>
      </c>
      <c r="I42" s="77">
        <v>3734120.28</v>
      </c>
      <c r="J42" s="77">
        <v>916.2</v>
      </c>
      <c r="K42" s="77">
        <v>0</v>
      </c>
      <c r="L42" s="77">
        <v>34212.010005360004</v>
      </c>
      <c r="M42" s="78">
        <v>4.8999999999999998E-3</v>
      </c>
      <c r="N42" s="78">
        <v>1.47E-2</v>
      </c>
      <c r="O42" s="78">
        <v>2.0999999999999999E-3</v>
      </c>
    </row>
    <row r="43" spans="2:15">
      <c r="B43" t="s">
        <v>1232</v>
      </c>
      <c r="C43" t="s">
        <v>1233</v>
      </c>
      <c r="D43" t="s">
        <v>100</v>
      </c>
      <c r="E43" t="s">
        <v>123</v>
      </c>
      <c r="F43" t="s">
        <v>414</v>
      </c>
      <c r="G43" t="s">
        <v>350</v>
      </c>
      <c r="H43" t="s">
        <v>102</v>
      </c>
      <c r="I43" s="77">
        <v>163684.74</v>
      </c>
      <c r="J43" s="77">
        <v>23790</v>
      </c>
      <c r="K43" s="77">
        <v>206.75658000000001</v>
      </c>
      <c r="L43" s="77">
        <v>39147.356226000004</v>
      </c>
      <c r="M43" s="78">
        <v>3.3999999999999998E-3</v>
      </c>
      <c r="N43" s="78">
        <v>1.6799999999999999E-2</v>
      </c>
      <c r="O43" s="78">
        <v>2.5000000000000001E-3</v>
      </c>
    </row>
    <row r="44" spans="2:15">
      <c r="B44" t="s">
        <v>1234</v>
      </c>
      <c r="C44" t="s">
        <v>1235</v>
      </c>
      <c r="D44" t="s">
        <v>100</v>
      </c>
      <c r="E44" t="s">
        <v>123</v>
      </c>
      <c r="F44" t="s">
        <v>380</v>
      </c>
      <c r="G44" t="s">
        <v>350</v>
      </c>
      <c r="H44" t="s">
        <v>102</v>
      </c>
      <c r="I44" s="77">
        <v>198597.06</v>
      </c>
      <c r="J44" s="77">
        <v>19540</v>
      </c>
      <c r="K44" s="77">
        <v>0</v>
      </c>
      <c r="L44" s="77">
        <v>38805.865524000001</v>
      </c>
      <c r="M44" s="78">
        <v>1.6000000000000001E-3</v>
      </c>
      <c r="N44" s="78">
        <v>1.66E-2</v>
      </c>
      <c r="O44" s="78">
        <v>2.3999999999999998E-3</v>
      </c>
    </row>
    <row r="45" spans="2:15">
      <c r="B45" t="s">
        <v>1236</v>
      </c>
      <c r="C45" t="s">
        <v>1237</v>
      </c>
      <c r="D45" t="s">
        <v>100</v>
      </c>
      <c r="E45" t="s">
        <v>123</v>
      </c>
      <c r="F45" t="s">
        <v>942</v>
      </c>
      <c r="G45" t="s">
        <v>943</v>
      </c>
      <c r="H45" t="s">
        <v>102</v>
      </c>
      <c r="I45" s="77">
        <v>549649.48</v>
      </c>
      <c r="J45" s="77">
        <v>3863</v>
      </c>
      <c r="K45" s="77">
        <v>0</v>
      </c>
      <c r="L45" s="77">
        <v>21232.9594124</v>
      </c>
      <c r="M45" s="78">
        <v>5.0000000000000001E-4</v>
      </c>
      <c r="N45" s="78">
        <v>9.1000000000000004E-3</v>
      </c>
      <c r="O45" s="78">
        <v>1.2999999999999999E-3</v>
      </c>
    </row>
    <row r="46" spans="2:15">
      <c r="B46" t="s">
        <v>1238</v>
      </c>
      <c r="C46" t="s">
        <v>1239</v>
      </c>
      <c r="D46" t="s">
        <v>100</v>
      </c>
      <c r="E46" t="s">
        <v>123</v>
      </c>
      <c r="F46" t="s">
        <v>1240</v>
      </c>
      <c r="G46" t="s">
        <v>129</v>
      </c>
      <c r="H46" t="s">
        <v>102</v>
      </c>
      <c r="I46" s="77">
        <v>21623.54</v>
      </c>
      <c r="J46" s="77">
        <v>64510</v>
      </c>
      <c r="K46" s="77">
        <v>0</v>
      </c>
      <c r="L46" s="77">
        <v>13949.345654000001</v>
      </c>
      <c r="M46" s="78">
        <v>2.9999999999999997E-4</v>
      </c>
      <c r="N46" s="78">
        <v>6.0000000000000001E-3</v>
      </c>
      <c r="O46" s="78">
        <v>8.9999999999999998E-4</v>
      </c>
    </row>
    <row r="47" spans="2:15">
      <c r="B47" t="s">
        <v>1241</v>
      </c>
      <c r="C47" t="s">
        <v>1242</v>
      </c>
      <c r="D47" t="s">
        <v>100</v>
      </c>
      <c r="E47" t="s">
        <v>123</v>
      </c>
      <c r="F47" t="s">
        <v>512</v>
      </c>
      <c r="G47" t="s">
        <v>132</v>
      </c>
      <c r="H47" t="s">
        <v>102</v>
      </c>
      <c r="I47" s="77">
        <v>5541246.7199999997</v>
      </c>
      <c r="J47" s="77">
        <v>537</v>
      </c>
      <c r="K47" s="77">
        <v>0</v>
      </c>
      <c r="L47" s="77">
        <v>29756.4948864</v>
      </c>
      <c r="M47" s="78">
        <v>2E-3</v>
      </c>
      <c r="N47" s="78">
        <v>1.2800000000000001E-2</v>
      </c>
      <c r="O47" s="78">
        <v>1.9E-3</v>
      </c>
    </row>
    <row r="48" spans="2:15">
      <c r="B48" s="79" t="s">
        <v>1243</v>
      </c>
      <c r="E48" s="16"/>
      <c r="F48" s="16"/>
      <c r="G48" s="16"/>
      <c r="I48" s="81">
        <v>56854114.740000002</v>
      </c>
      <c r="K48" s="81">
        <v>0</v>
      </c>
      <c r="L48" s="81">
        <v>538274.9813261854</v>
      </c>
      <c r="N48" s="80">
        <v>0.23089999999999999</v>
      </c>
      <c r="O48" s="80">
        <v>3.3799999999999997E-2</v>
      </c>
    </row>
    <row r="49" spans="2:15">
      <c r="B49" t="s">
        <v>1244</v>
      </c>
      <c r="C49" t="s">
        <v>1245</v>
      </c>
      <c r="D49" t="s">
        <v>100</v>
      </c>
      <c r="E49" t="s">
        <v>123</v>
      </c>
      <c r="F49" t="s">
        <v>1246</v>
      </c>
      <c r="G49" t="s">
        <v>101</v>
      </c>
      <c r="H49" t="s">
        <v>102</v>
      </c>
      <c r="I49" s="77">
        <v>46278.66</v>
      </c>
      <c r="J49" s="77">
        <v>14760</v>
      </c>
      <c r="K49" s="77">
        <v>0</v>
      </c>
      <c r="L49" s="77">
        <v>6830.7302159999999</v>
      </c>
      <c r="M49" s="78">
        <v>1.8E-3</v>
      </c>
      <c r="N49" s="78">
        <v>2.8999999999999998E-3</v>
      </c>
      <c r="O49" s="78">
        <v>4.0000000000000002E-4</v>
      </c>
    </row>
    <row r="50" spans="2:15">
      <c r="B50" t="s">
        <v>1247</v>
      </c>
      <c r="C50" t="s">
        <v>1248</v>
      </c>
      <c r="D50" t="s">
        <v>100</v>
      </c>
      <c r="E50" t="s">
        <v>123</v>
      </c>
      <c r="F50" t="s">
        <v>834</v>
      </c>
      <c r="G50" t="s">
        <v>361</v>
      </c>
      <c r="H50" t="s">
        <v>102</v>
      </c>
      <c r="I50" s="77">
        <v>4754957.51</v>
      </c>
      <c r="J50" s="77">
        <v>125.9</v>
      </c>
      <c r="K50" s="77">
        <v>0</v>
      </c>
      <c r="L50" s="77">
        <v>5986.4915050899999</v>
      </c>
      <c r="M50" s="78">
        <v>1.5E-3</v>
      </c>
      <c r="N50" s="78">
        <v>2.5999999999999999E-3</v>
      </c>
      <c r="O50" s="78">
        <v>4.0000000000000002E-4</v>
      </c>
    </row>
    <row r="51" spans="2:15">
      <c r="B51" t="s">
        <v>1249</v>
      </c>
      <c r="C51" t="s">
        <v>1250</v>
      </c>
      <c r="D51" t="s">
        <v>100</v>
      </c>
      <c r="E51" t="s">
        <v>123</v>
      </c>
      <c r="F51" t="s">
        <v>713</v>
      </c>
      <c r="G51" t="s">
        <v>361</v>
      </c>
      <c r="H51" t="s">
        <v>102</v>
      </c>
      <c r="I51" s="77">
        <v>948043.09</v>
      </c>
      <c r="J51" s="77">
        <v>363</v>
      </c>
      <c r="K51" s="77">
        <v>0</v>
      </c>
      <c r="L51" s="77">
        <v>3441.3964166999999</v>
      </c>
      <c r="M51" s="78">
        <v>1.6999999999999999E-3</v>
      </c>
      <c r="N51" s="78">
        <v>1.5E-3</v>
      </c>
      <c r="O51" s="78">
        <v>2.0000000000000001E-4</v>
      </c>
    </row>
    <row r="52" spans="2:15">
      <c r="B52" t="s">
        <v>1251</v>
      </c>
      <c r="C52" t="s">
        <v>1252</v>
      </c>
      <c r="D52" t="s">
        <v>100</v>
      </c>
      <c r="E52" t="s">
        <v>123</v>
      </c>
      <c r="F52" t="s">
        <v>1253</v>
      </c>
      <c r="G52" t="s">
        <v>361</v>
      </c>
      <c r="H52" t="s">
        <v>102</v>
      </c>
      <c r="I52" s="77">
        <v>51999.29</v>
      </c>
      <c r="J52" s="77">
        <v>10550</v>
      </c>
      <c r="K52" s="77">
        <v>0</v>
      </c>
      <c r="L52" s="77">
        <v>5485.9250949999996</v>
      </c>
      <c r="M52" s="78">
        <v>4.1999999999999997E-3</v>
      </c>
      <c r="N52" s="78">
        <v>2.3999999999999998E-3</v>
      </c>
      <c r="O52" s="78">
        <v>2.9999999999999997E-4</v>
      </c>
    </row>
    <row r="53" spans="2:15">
      <c r="B53" t="s">
        <v>1254</v>
      </c>
      <c r="C53" t="s">
        <v>1255</v>
      </c>
      <c r="D53" t="s">
        <v>100</v>
      </c>
      <c r="E53" t="s">
        <v>123</v>
      </c>
      <c r="F53" t="s">
        <v>602</v>
      </c>
      <c r="G53" t="s">
        <v>361</v>
      </c>
      <c r="H53" t="s">
        <v>102</v>
      </c>
      <c r="I53" s="77">
        <v>46481.13</v>
      </c>
      <c r="J53" s="77">
        <v>31450</v>
      </c>
      <c r="K53" s="77">
        <v>0</v>
      </c>
      <c r="L53" s="77">
        <v>14618.315385</v>
      </c>
      <c r="M53" s="78">
        <v>4.4000000000000003E-3</v>
      </c>
      <c r="N53" s="78">
        <v>6.3E-3</v>
      </c>
      <c r="O53" s="78">
        <v>8.9999999999999998E-4</v>
      </c>
    </row>
    <row r="54" spans="2:15">
      <c r="B54" t="s">
        <v>1256</v>
      </c>
      <c r="C54" t="s">
        <v>1257</v>
      </c>
      <c r="D54" t="s">
        <v>100</v>
      </c>
      <c r="E54" t="s">
        <v>123</v>
      </c>
      <c r="F54" t="s">
        <v>897</v>
      </c>
      <c r="G54" t="s">
        <v>361</v>
      </c>
      <c r="H54" t="s">
        <v>102</v>
      </c>
      <c r="I54" s="77">
        <v>2792787.78</v>
      </c>
      <c r="J54" s="77">
        <v>297</v>
      </c>
      <c r="K54" s="77">
        <v>0</v>
      </c>
      <c r="L54" s="77">
        <v>8294.5797065999996</v>
      </c>
      <c r="M54" s="78">
        <v>3.0000000000000001E-3</v>
      </c>
      <c r="N54" s="78">
        <v>3.5999999999999999E-3</v>
      </c>
      <c r="O54" s="78">
        <v>5.0000000000000001E-4</v>
      </c>
    </row>
    <row r="55" spans="2:15">
      <c r="B55" t="s">
        <v>1258</v>
      </c>
      <c r="C55" t="s">
        <v>1259</v>
      </c>
      <c r="D55" t="s">
        <v>100</v>
      </c>
      <c r="E55" t="s">
        <v>123</v>
      </c>
      <c r="F55" t="s">
        <v>702</v>
      </c>
      <c r="G55" t="s">
        <v>703</v>
      </c>
      <c r="H55" t="s">
        <v>102</v>
      </c>
      <c r="I55" s="77">
        <v>106247.25</v>
      </c>
      <c r="J55" s="77">
        <v>8861</v>
      </c>
      <c r="K55" s="77">
        <v>0</v>
      </c>
      <c r="L55" s="77">
        <v>9414.5688224999994</v>
      </c>
      <c r="M55" s="78">
        <v>3.0000000000000001E-3</v>
      </c>
      <c r="N55" s="78">
        <v>4.0000000000000001E-3</v>
      </c>
      <c r="O55" s="78">
        <v>5.9999999999999995E-4</v>
      </c>
    </row>
    <row r="56" spans="2:15">
      <c r="B56" t="s">
        <v>1260</v>
      </c>
      <c r="C56" t="s">
        <v>1261</v>
      </c>
      <c r="D56" t="s">
        <v>100</v>
      </c>
      <c r="E56" t="s">
        <v>123</v>
      </c>
      <c r="F56" t="s">
        <v>1262</v>
      </c>
      <c r="G56" t="s">
        <v>703</v>
      </c>
      <c r="H56" t="s">
        <v>102</v>
      </c>
      <c r="I56" s="77">
        <v>463923.84</v>
      </c>
      <c r="J56" s="77">
        <v>794.8</v>
      </c>
      <c r="K56" s="77">
        <v>0</v>
      </c>
      <c r="L56" s="77">
        <v>3687.26668032</v>
      </c>
      <c r="M56" s="78">
        <v>2.5999999999999999E-3</v>
      </c>
      <c r="N56" s="78">
        <v>1.6000000000000001E-3</v>
      </c>
      <c r="O56" s="78">
        <v>2.0000000000000001E-4</v>
      </c>
    </row>
    <row r="57" spans="2:15">
      <c r="B57" t="s">
        <v>1263</v>
      </c>
      <c r="C57" t="s">
        <v>1264</v>
      </c>
      <c r="D57" t="s">
        <v>100</v>
      </c>
      <c r="E57" t="s">
        <v>123</v>
      </c>
      <c r="F57" t="s">
        <v>629</v>
      </c>
      <c r="G57" t="s">
        <v>630</v>
      </c>
      <c r="H57" t="s">
        <v>102</v>
      </c>
      <c r="I57" s="77">
        <v>9124.19</v>
      </c>
      <c r="J57" s="77">
        <v>41100</v>
      </c>
      <c r="K57" s="77">
        <v>0</v>
      </c>
      <c r="L57" s="77">
        <v>3750.0420899999999</v>
      </c>
      <c r="M57" s="78">
        <v>3.0999999999999999E-3</v>
      </c>
      <c r="N57" s="78">
        <v>1.6000000000000001E-3</v>
      </c>
      <c r="O57" s="78">
        <v>2.0000000000000001E-4</v>
      </c>
    </row>
    <row r="58" spans="2:15">
      <c r="B58" t="s">
        <v>1265</v>
      </c>
      <c r="C58" t="s">
        <v>1266</v>
      </c>
      <c r="D58" t="s">
        <v>100</v>
      </c>
      <c r="E58" t="s">
        <v>123</v>
      </c>
      <c r="F58" t="s">
        <v>1267</v>
      </c>
      <c r="G58" t="s">
        <v>467</v>
      </c>
      <c r="H58" t="s">
        <v>102</v>
      </c>
      <c r="I58" s="77">
        <v>26281.07</v>
      </c>
      <c r="J58" s="77">
        <v>8921</v>
      </c>
      <c r="K58" s="77">
        <v>0</v>
      </c>
      <c r="L58" s="77">
        <v>2344.5342547</v>
      </c>
      <c r="M58" s="78">
        <v>1.8E-3</v>
      </c>
      <c r="N58" s="78">
        <v>1E-3</v>
      </c>
      <c r="O58" s="78">
        <v>1E-4</v>
      </c>
    </row>
    <row r="59" spans="2:15">
      <c r="B59" t="s">
        <v>1268</v>
      </c>
      <c r="C59" t="s">
        <v>1269</v>
      </c>
      <c r="D59" t="s">
        <v>100</v>
      </c>
      <c r="E59" t="s">
        <v>123</v>
      </c>
      <c r="F59" t="s">
        <v>770</v>
      </c>
      <c r="G59" t="s">
        <v>467</v>
      </c>
      <c r="H59" t="s">
        <v>102</v>
      </c>
      <c r="I59" s="77">
        <v>142645.99</v>
      </c>
      <c r="J59" s="77">
        <v>5901</v>
      </c>
      <c r="K59" s="77">
        <v>0</v>
      </c>
      <c r="L59" s="77">
        <v>8417.5398698999998</v>
      </c>
      <c r="M59" s="78">
        <v>1.8E-3</v>
      </c>
      <c r="N59" s="78">
        <v>3.5999999999999999E-3</v>
      </c>
      <c r="O59" s="78">
        <v>5.0000000000000001E-4</v>
      </c>
    </row>
    <row r="60" spans="2:15">
      <c r="B60" t="s">
        <v>1270</v>
      </c>
      <c r="C60" t="s">
        <v>1271</v>
      </c>
      <c r="D60" t="s">
        <v>100</v>
      </c>
      <c r="E60" t="s">
        <v>123</v>
      </c>
      <c r="F60" t="s">
        <v>1272</v>
      </c>
      <c r="G60" t="s">
        <v>467</v>
      </c>
      <c r="H60" t="s">
        <v>102</v>
      </c>
      <c r="I60" s="77">
        <v>130686.45</v>
      </c>
      <c r="J60" s="77">
        <v>8890</v>
      </c>
      <c r="K60" s="77">
        <v>0</v>
      </c>
      <c r="L60" s="77">
        <v>11618.025405</v>
      </c>
      <c r="M60" s="78">
        <v>2.0999999999999999E-3</v>
      </c>
      <c r="N60" s="78">
        <v>5.0000000000000001E-3</v>
      </c>
      <c r="O60" s="78">
        <v>6.9999999999999999E-4</v>
      </c>
    </row>
    <row r="61" spans="2:15">
      <c r="B61" t="s">
        <v>1273</v>
      </c>
      <c r="C61" t="s">
        <v>1274</v>
      </c>
      <c r="D61" t="s">
        <v>100</v>
      </c>
      <c r="E61" t="s">
        <v>123</v>
      </c>
      <c r="F61" t="s">
        <v>1275</v>
      </c>
      <c r="G61" t="s">
        <v>585</v>
      </c>
      <c r="H61" t="s">
        <v>102</v>
      </c>
      <c r="I61" s="77">
        <v>288800.71000000002</v>
      </c>
      <c r="J61" s="77">
        <v>887.7</v>
      </c>
      <c r="K61" s="77">
        <v>0</v>
      </c>
      <c r="L61" s="77">
        <v>2563.68390267</v>
      </c>
      <c r="M61" s="78">
        <v>1.1000000000000001E-3</v>
      </c>
      <c r="N61" s="78">
        <v>1.1000000000000001E-3</v>
      </c>
      <c r="O61" s="78">
        <v>2.0000000000000001E-4</v>
      </c>
    </row>
    <row r="62" spans="2:15">
      <c r="B62" t="s">
        <v>1276</v>
      </c>
      <c r="C62" t="s">
        <v>1277</v>
      </c>
      <c r="D62" t="s">
        <v>100</v>
      </c>
      <c r="E62" t="s">
        <v>123</v>
      </c>
      <c r="F62" t="s">
        <v>850</v>
      </c>
      <c r="G62" t="s">
        <v>585</v>
      </c>
      <c r="H62" t="s">
        <v>102</v>
      </c>
      <c r="I62" s="77">
        <v>711463.51</v>
      </c>
      <c r="J62" s="77">
        <v>1369</v>
      </c>
      <c r="K62" s="77">
        <v>0</v>
      </c>
      <c r="L62" s="77">
        <v>9739.9354519000008</v>
      </c>
      <c r="M62" s="78">
        <v>3.3999999999999998E-3</v>
      </c>
      <c r="N62" s="78">
        <v>4.1999999999999997E-3</v>
      </c>
      <c r="O62" s="78">
        <v>5.9999999999999995E-4</v>
      </c>
    </row>
    <row r="63" spans="2:15">
      <c r="B63" t="s">
        <v>1278</v>
      </c>
      <c r="C63" t="s">
        <v>1279</v>
      </c>
      <c r="D63" t="s">
        <v>100</v>
      </c>
      <c r="E63" t="s">
        <v>123</v>
      </c>
      <c r="F63" t="s">
        <v>865</v>
      </c>
      <c r="G63" t="s">
        <v>585</v>
      </c>
      <c r="H63" t="s">
        <v>102</v>
      </c>
      <c r="I63" s="77">
        <v>65163.34</v>
      </c>
      <c r="J63" s="77">
        <v>19810</v>
      </c>
      <c r="K63" s="77">
        <v>0</v>
      </c>
      <c r="L63" s="77">
        <v>12908.857653999999</v>
      </c>
      <c r="M63" s="78">
        <v>5.1999999999999998E-3</v>
      </c>
      <c r="N63" s="78">
        <v>5.4999999999999997E-3</v>
      </c>
      <c r="O63" s="78">
        <v>8.0000000000000004E-4</v>
      </c>
    </row>
    <row r="64" spans="2:15">
      <c r="B64" t="s">
        <v>1280</v>
      </c>
      <c r="C64" t="s">
        <v>1281</v>
      </c>
      <c r="D64" t="s">
        <v>100</v>
      </c>
      <c r="E64" t="s">
        <v>123</v>
      </c>
      <c r="F64" t="s">
        <v>1282</v>
      </c>
      <c r="G64" t="s">
        <v>585</v>
      </c>
      <c r="H64" t="s">
        <v>102</v>
      </c>
      <c r="I64" s="77">
        <v>38393.99</v>
      </c>
      <c r="J64" s="77">
        <v>9978</v>
      </c>
      <c r="K64" s="77">
        <v>0</v>
      </c>
      <c r="L64" s="77">
        <v>3830.9523221999998</v>
      </c>
      <c r="M64" s="78">
        <v>1.1999999999999999E-3</v>
      </c>
      <c r="N64" s="78">
        <v>1.6000000000000001E-3</v>
      </c>
      <c r="O64" s="78">
        <v>2.0000000000000001E-4</v>
      </c>
    </row>
    <row r="65" spans="2:15">
      <c r="B65" t="s">
        <v>1283</v>
      </c>
      <c r="C65" t="s">
        <v>1284</v>
      </c>
      <c r="D65" t="s">
        <v>100</v>
      </c>
      <c r="E65" t="s">
        <v>123</v>
      </c>
      <c r="F65" t="s">
        <v>584</v>
      </c>
      <c r="G65" t="s">
        <v>585</v>
      </c>
      <c r="H65" t="s">
        <v>102</v>
      </c>
      <c r="I65" s="77">
        <v>50298.61</v>
      </c>
      <c r="J65" s="77">
        <v>24790</v>
      </c>
      <c r="K65" s="77">
        <v>0</v>
      </c>
      <c r="L65" s="77">
        <v>12469.025419</v>
      </c>
      <c r="M65" s="78">
        <v>2.7000000000000001E-3</v>
      </c>
      <c r="N65" s="78">
        <v>5.3E-3</v>
      </c>
      <c r="O65" s="78">
        <v>8.0000000000000004E-4</v>
      </c>
    </row>
    <row r="66" spans="2:15">
      <c r="B66" t="s">
        <v>1285</v>
      </c>
      <c r="C66" t="s">
        <v>1286</v>
      </c>
      <c r="D66" t="s">
        <v>100</v>
      </c>
      <c r="E66" t="s">
        <v>123</v>
      </c>
      <c r="F66" t="s">
        <v>1287</v>
      </c>
      <c r="G66" t="s">
        <v>585</v>
      </c>
      <c r="H66" t="s">
        <v>102</v>
      </c>
      <c r="I66" s="77">
        <v>775525.67</v>
      </c>
      <c r="J66" s="77">
        <v>950.7</v>
      </c>
      <c r="K66" s="77">
        <v>0</v>
      </c>
      <c r="L66" s="77">
        <v>7372.92254469</v>
      </c>
      <c r="M66" s="78">
        <v>2.5999999999999999E-3</v>
      </c>
      <c r="N66" s="78">
        <v>3.2000000000000002E-3</v>
      </c>
      <c r="O66" s="78">
        <v>5.0000000000000001E-4</v>
      </c>
    </row>
    <row r="67" spans="2:15">
      <c r="B67" t="s">
        <v>1288</v>
      </c>
      <c r="C67" t="s">
        <v>1289</v>
      </c>
      <c r="D67" t="s">
        <v>100</v>
      </c>
      <c r="E67" t="s">
        <v>123</v>
      </c>
      <c r="F67" t="s">
        <v>1290</v>
      </c>
      <c r="G67" t="s">
        <v>585</v>
      </c>
      <c r="H67" t="s">
        <v>102</v>
      </c>
      <c r="I67" s="77">
        <v>44164.13</v>
      </c>
      <c r="J67" s="77">
        <v>8450</v>
      </c>
      <c r="K67" s="77">
        <v>0</v>
      </c>
      <c r="L67" s="77">
        <v>3731.8689850000001</v>
      </c>
      <c r="M67" s="78">
        <v>2.0999999999999999E-3</v>
      </c>
      <c r="N67" s="78">
        <v>1.6000000000000001E-3</v>
      </c>
      <c r="O67" s="78">
        <v>2.0000000000000001E-4</v>
      </c>
    </row>
    <row r="68" spans="2:15">
      <c r="B68" t="s">
        <v>1291</v>
      </c>
      <c r="C68" t="s">
        <v>1292</v>
      </c>
      <c r="D68" t="s">
        <v>100</v>
      </c>
      <c r="E68" t="s">
        <v>123</v>
      </c>
      <c r="F68" t="s">
        <v>889</v>
      </c>
      <c r="G68" t="s">
        <v>585</v>
      </c>
      <c r="H68" t="s">
        <v>102</v>
      </c>
      <c r="I68" s="77">
        <v>31822.95</v>
      </c>
      <c r="J68" s="77">
        <v>3816</v>
      </c>
      <c r="K68" s="77">
        <v>0</v>
      </c>
      <c r="L68" s="77">
        <v>1214.3637719999999</v>
      </c>
      <c r="M68" s="78">
        <v>5.9999999999999995E-4</v>
      </c>
      <c r="N68" s="78">
        <v>5.0000000000000001E-4</v>
      </c>
      <c r="O68" s="78">
        <v>1E-4</v>
      </c>
    </row>
    <row r="69" spans="2:15">
      <c r="B69" t="s">
        <v>1293</v>
      </c>
      <c r="C69" t="s">
        <v>1294</v>
      </c>
      <c r="D69" t="s">
        <v>100</v>
      </c>
      <c r="E69" t="s">
        <v>123</v>
      </c>
      <c r="F69" t="s">
        <v>880</v>
      </c>
      <c r="G69" t="s">
        <v>585</v>
      </c>
      <c r="H69" t="s">
        <v>102</v>
      </c>
      <c r="I69" s="77">
        <v>183096.14</v>
      </c>
      <c r="J69" s="77">
        <v>2810.0001719999996</v>
      </c>
      <c r="K69" s="77">
        <v>0</v>
      </c>
      <c r="L69" s="77">
        <v>5145.0018489253598</v>
      </c>
      <c r="M69" s="78">
        <v>3.3999999999999998E-3</v>
      </c>
      <c r="N69" s="78">
        <v>2.2000000000000001E-3</v>
      </c>
      <c r="O69" s="78">
        <v>2.9999999999999997E-4</v>
      </c>
    </row>
    <row r="70" spans="2:15">
      <c r="B70" t="s">
        <v>1295</v>
      </c>
      <c r="C70" t="s">
        <v>1296</v>
      </c>
      <c r="D70" t="s">
        <v>100</v>
      </c>
      <c r="E70" t="s">
        <v>123</v>
      </c>
      <c r="F70" t="s">
        <v>1297</v>
      </c>
      <c r="G70" t="s">
        <v>335</v>
      </c>
      <c r="H70" t="s">
        <v>102</v>
      </c>
      <c r="I70" s="77">
        <v>3099.45</v>
      </c>
      <c r="J70" s="77">
        <v>17300</v>
      </c>
      <c r="K70" s="77">
        <v>0</v>
      </c>
      <c r="L70" s="77">
        <v>536.20484999999996</v>
      </c>
      <c r="M70" s="78">
        <v>1E-4</v>
      </c>
      <c r="N70" s="78">
        <v>2.0000000000000001E-4</v>
      </c>
      <c r="O70" s="78">
        <v>0</v>
      </c>
    </row>
    <row r="71" spans="2:15">
      <c r="B71" t="s">
        <v>1298</v>
      </c>
      <c r="C71" t="s">
        <v>1299</v>
      </c>
      <c r="D71" t="s">
        <v>100</v>
      </c>
      <c r="E71" t="s">
        <v>123</v>
      </c>
      <c r="F71" t="s">
        <v>1300</v>
      </c>
      <c r="G71" t="s">
        <v>112</v>
      </c>
      <c r="H71" t="s">
        <v>102</v>
      </c>
      <c r="I71" s="77">
        <v>49150.81</v>
      </c>
      <c r="J71" s="77">
        <v>12130</v>
      </c>
      <c r="K71" s="77">
        <v>0</v>
      </c>
      <c r="L71" s="77">
        <v>5961.9932529999996</v>
      </c>
      <c r="M71" s="78">
        <v>1.4E-3</v>
      </c>
      <c r="N71" s="78">
        <v>2.5999999999999999E-3</v>
      </c>
      <c r="O71" s="78">
        <v>4.0000000000000002E-4</v>
      </c>
    </row>
    <row r="72" spans="2:15">
      <c r="B72" t="s">
        <v>1301</v>
      </c>
      <c r="C72" t="s">
        <v>1302</v>
      </c>
      <c r="D72" t="s">
        <v>100</v>
      </c>
      <c r="E72" t="s">
        <v>123</v>
      </c>
      <c r="F72" t="s">
        <v>578</v>
      </c>
      <c r="G72" t="s">
        <v>112</v>
      </c>
      <c r="H72" t="s">
        <v>102</v>
      </c>
      <c r="I72" s="77">
        <v>8096718.9699999997</v>
      </c>
      <c r="J72" s="77">
        <v>58.3</v>
      </c>
      <c r="K72" s="77">
        <v>0</v>
      </c>
      <c r="L72" s="77">
        <v>4720.3871595099999</v>
      </c>
      <c r="M72" s="78">
        <v>6.4000000000000003E-3</v>
      </c>
      <c r="N72" s="78">
        <v>2E-3</v>
      </c>
      <c r="O72" s="78">
        <v>2.9999999999999997E-4</v>
      </c>
    </row>
    <row r="73" spans="2:15">
      <c r="B73" t="s">
        <v>1303</v>
      </c>
      <c r="C73" t="s">
        <v>1304</v>
      </c>
      <c r="D73" t="s">
        <v>100</v>
      </c>
      <c r="E73" t="s">
        <v>123</v>
      </c>
      <c r="F73" t="s">
        <v>1305</v>
      </c>
      <c r="G73" t="s">
        <v>112</v>
      </c>
      <c r="H73" t="s">
        <v>102</v>
      </c>
      <c r="I73" s="77">
        <v>34889.24</v>
      </c>
      <c r="J73" s="77">
        <v>42230</v>
      </c>
      <c r="K73" s="77">
        <v>0</v>
      </c>
      <c r="L73" s="77">
        <v>14733.726052</v>
      </c>
      <c r="M73" s="78">
        <v>5.1000000000000004E-3</v>
      </c>
      <c r="N73" s="78">
        <v>6.3E-3</v>
      </c>
      <c r="O73" s="78">
        <v>8.9999999999999998E-4</v>
      </c>
    </row>
    <row r="74" spans="2:15">
      <c r="B74" t="s">
        <v>1306</v>
      </c>
      <c r="C74" t="s">
        <v>1307</v>
      </c>
      <c r="D74" t="s">
        <v>100</v>
      </c>
      <c r="E74" t="s">
        <v>123</v>
      </c>
      <c r="F74" t="s">
        <v>729</v>
      </c>
      <c r="G74" t="s">
        <v>730</v>
      </c>
      <c r="H74" t="s">
        <v>102</v>
      </c>
      <c r="I74" s="77">
        <v>17938655.18</v>
      </c>
      <c r="J74" s="77">
        <v>165.6</v>
      </c>
      <c r="K74" s="77">
        <v>0</v>
      </c>
      <c r="L74" s="77">
        <v>29706.412978079999</v>
      </c>
      <c r="M74" s="78">
        <v>6.8999999999999999E-3</v>
      </c>
      <c r="N74" s="78">
        <v>1.2699999999999999E-2</v>
      </c>
      <c r="O74" s="78">
        <v>1.9E-3</v>
      </c>
    </row>
    <row r="75" spans="2:15">
      <c r="B75" t="s">
        <v>1308</v>
      </c>
      <c r="C75" t="s">
        <v>1309</v>
      </c>
      <c r="D75" t="s">
        <v>100</v>
      </c>
      <c r="E75" t="s">
        <v>123</v>
      </c>
      <c r="F75" t="s">
        <v>1310</v>
      </c>
      <c r="G75" t="s">
        <v>730</v>
      </c>
      <c r="H75" t="s">
        <v>102</v>
      </c>
      <c r="I75" s="77">
        <v>154766.44</v>
      </c>
      <c r="J75" s="77">
        <v>2923</v>
      </c>
      <c r="K75" s="77">
        <v>0</v>
      </c>
      <c r="L75" s="77">
        <v>4523.8230412000003</v>
      </c>
      <c r="M75" s="78">
        <v>1.6000000000000001E-3</v>
      </c>
      <c r="N75" s="78">
        <v>1.9E-3</v>
      </c>
      <c r="O75" s="78">
        <v>2.9999999999999997E-4</v>
      </c>
    </row>
    <row r="76" spans="2:15">
      <c r="B76" t="s">
        <v>1311</v>
      </c>
      <c r="C76" t="s">
        <v>1312</v>
      </c>
      <c r="D76" t="s">
        <v>100</v>
      </c>
      <c r="E76" t="s">
        <v>123</v>
      </c>
      <c r="F76" t="s">
        <v>1313</v>
      </c>
      <c r="G76" t="s">
        <v>730</v>
      </c>
      <c r="H76" t="s">
        <v>102</v>
      </c>
      <c r="I76" s="77">
        <v>332238.87</v>
      </c>
      <c r="J76" s="77">
        <v>2185</v>
      </c>
      <c r="K76" s="77">
        <v>0</v>
      </c>
      <c r="L76" s="77">
        <v>7259.4193095000001</v>
      </c>
      <c r="M76" s="78">
        <v>3.5000000000000001E-3</v>
      </c>
      <c r="N76" s="78">
        <v>3.0999999999999999E-3</v>
      </c>
      <c r="O76" s="78">
        <v>5.0000000000000001E-4</v>
      </c>
    </row>
    <row r="77" spans="2:15">
      <c r="B77" t="s">
        <v>1314</v>
      </c>
      <c r="C77" t="s">
        <v>1315</v>
      </c>
      <c r="D77" t="s">
        <v>100</v>
      </c>
      <c r="E77" t="s">
        <v>123</v>
      </c>
      <c r="F77" t="s">
        <v>1316</v>
      </c>
      <c r="G77" t="s">
        <v>730</v>
      </c>
      <c r="H77" t="s">
        <v>102</v>
      </c>
      <c r="I77" s="77">
        <v>2059269.62</v>
      </c>
      <c r="J77" s="77">
        <v>317.89999999999998</v>
      </c>
      <c r="K77" s="77">
        <v>0</v>
      </c>
      <c r="L77" s="77">
        <v>6546.4181219800003</v>
      </c>
      <c r="M77" s="78">
        <v>1.8E-3</v>
      </c>
      <c r="N77" s="78">
        <v>2.8E-3</v>
      </c>
      <c r="O77" s="78">
        <v>4.0000000000000002E-4</v>
      </c>
    </row>
    <row r="78" spans="2:15">
      <c r="B78" t="s">
        <v>1317</v>
      </c>
      <c r="C78" t="s">
        <v>1318</v>
      </c>
      <c r="D78" t="s">
        <v>100</v>
      </c>
      <c r="E78" t="s">
        <v>123</v>
      </c>
      <c r="F78" t="s">
        <v>1319</v>
      </c>
      <c r="G78" t="s">
        <v>509</v>
      </c>
      <c r="H78" t="s">
        <v>102</v>
      </c>
      <c r="I78" s="77">
        <v>27148.25</v>
      </c>
      <c r="J78" s="77">
        <v>15780</v>
      </c>
      <c r="K78" s="77">
        <v>0</v>
      </c>
      <c r="L78" s="77">
        <v>4283.9938499999998</v>
      </c>
      <c r="M78" s="78">
        <v>2.8E-3</v>
      </c>
      <c r="N78" s="78">
        <v>1.8E-3</v>
      </c>
      <c r="O78" s="78">
        <v>2.9999999999999997E-4</v>
      </c>
    </row>
    <row r="79" spans="2:15">
      <c r="B79" t="s">
        <v>1320</v>
      </c>
      <c r="C79" t="s">
        <v>1321</v>
      </c>
      <c r="D79" t="s">
        <v>100</v>
      </c>
      <c r="E79" t="s">
        <v>123</v>
      </c>
      <c r="F79" t="s">
        <v>1322</v>
      </c>
      <c r="G79" t="s">
        <v>1211</v>
      </c>
      <c r="H79" t="s">
        <v>102</v>
      </c>
      <c r="I79" s="77">
        <v>49628.55</v>
      </c>
      <c r="J79" s="77">
        <v>23500</v>
      </c>
      <c r="K79" s="77">
        <v>0</v>
      </c>
      <c r="L79" s="77">
        <v>11662.70925</v>
      </c>
      <c r="M79" s="78">
        <v>1.1000000000000001E-3</v>
      </c>
      <c r="N79" s="78">
        <v>5.0000000000000001E-3</v>
      </c>
      <c r="O79" s="78">
        <v>6.9999999999999999E-4</v>
      </c>
    </row>
    <row r="80" spans="2:15">
      <c r="B80" t="s">
        <v>1323</v>
      </c>
      <c r="C80" t="s">
        <v>1324</v>
      </c>
      <c r="D80" t="s">
        <v>100</v>
      </c>
      <c r="E80" t="s">
        <v>123</v>
      </c>
      <c r="F80" t="s">
        <v>1325</v>
      </c>
      <c r="G80" t="s">
        <v>1218</v>
      </c>
      <c r="H80" t="s">
        <v>102</v>
      </c>
      <c r="I80" s="77">
        <v>279473.58</v>
      </c>
      <c r="J80" s="77">
        <v>864</v>
      </c>
      <c r="K80" s="77">
        <v>0</v>
      </c>
      <c r="L80" s="77">
        <v>2414.6517312000001</v>
      </c>
      <c r="M80" s="78">
        <v>2.8E-3</v>
      </c>
      <c r="N80" s="78">
        <v>1E-3</v>
      </c>
      <c r="O80" s="78">
        <v>2.0000000000000001E-4</v>
      </c>
    </row>
    <row r="81" spans="2:15">
      <c r="B81" t="s">
        <v>1326</v>
      </c>
      <c r="C81" t="s">
        <v>1327</v>
      </c>
      <c r="D81" t="s">
        <v>100</v>
      </c>
      <c r="E81" t="s">
        <v>123</v>
      </c>
      <c r="F81" t="s">
        <v>678</v>
      </c>
      <c r="G81" t="s">
        <v>679</v>
      </c>
      <c r="H81" t="s">
        <v>102</v>
      </c>
      <c r="I81" s="77">
        <v>81249.66</v>
      </c>
      <c r="J81" s="77">
        <v>38400</v>
      </c>
      <c r="K81" s="77">
        <v>0</v>
      </c>
      <c r="L81" s="77">
        <v>31199.869439999999</v>
      </c>
      <c r="M81" s="78">
        <v>4.8999999999999998E-3</v>
      </c>
      <c r="N81" s="78">
        <v>1.34E-2</v>
      </c>
      <c r="O81" s="78">
        <v>2E-3</v>
      </c>
    </row>
    <row r="82" spans="2:15">
      <c r="B82" t="s">
        <v>1328</v>
      </c>
      <c r="C82" t="s">
        <v>1329</v>
      </c>
      <c r="D82" t="s">
        <v>100</v>
      </c>
      <c r="E82" t="s">
        <v>123</v>
      </c>
      <c r="F82" t="s">
        <v>1330</v>
      </c>
      <c r="G82" t="s">
        <v>789</v>
      </c>
      <c r="H82" t="s">
        <v>102</v>
      </c>
      <c r="I82" s="77">
        <v>19840.71</v>
      </c>
      <c r="J82" s="77">
        <v>3186</v>
      </c>
      <c r="K82" s="77">
        <v>0</v>
      </c>
      <c r="L82" s="77">
        <v>632.12502059999997</v>
      </c>
      <c r="M82" s="78">
        <v>6.9999999999999999E-4</v>
      </c>
      <c r="N82" s="78">
        <v>2.9999999999999997E-4</v>
      </c>
      <c r="O82" s="78">
        <v>0</v>
      </c>
    </row>
    <row r="83" spans="2:15">
      <c r="B83" t="s">
        <v>1331</v>
      </c>
      <c r="C83" t="s">
        <v>1332</v>
      </c>
      <c r="D83" t="s">
        <v>100</v>
      </c>
      <c r="E83" t="s">
        <v>123</v>
      </c>
      <c r="F83" t="s">
        <v>1333</v>
      </c>
      <c r="G83" t="s">
        <v>789</v>
      </c>
      <c r="H83" t="s">
        <v>102</v>
      </c>
      <c r="I83" s="77">
        <v>45571.67</v>
      </c>
      <c r="J83" s="77">
        <v>11980</v>
      </c>
      <c r="K83" s="77">
        <v>0</v>
      </c>
      <c r="L83" s="77">
        <v>5459.4860660000004</v>
      </c>
      <c r="M83" s="78">
        <v>3.7000000000000002E-3</v>
      </c>
      <c r="N83" s="78">
        <v>2.3E-3</v>
      </c>
      <c r="O83" s="78">
        <v>2.9999999999999997E-4</v>
      </c>
    </row>
    <row r="84" spans="2:15">
      <c r="B84" t="s">
        <v>1334</v>
      </c>
      <c r="C84" t="s">
        <v>1335</v>
      </c>
      <c r="D84" t="s">
        <v>100</v>
      </c>
      <c r="E84" t="s">
        <v>123</v>
      </c>
      <c r="F84" t="s">
        <v>1336</v>
      </c>
      <c r="G84" t="s">
        <v>789</v>
      </c>
      <c r="H84" t="s">
        <v>102</v>
      </c>
      <c r="I84" s="77">
        <v>22977.599999999999</v>
      </c>
      <c r="J84" s="77">
        <v>26950</v>
      </c>
      <c r="K84" s="77">
        <v>0</v>
      </c>
      <c r="L84" s="77">
        <v>6192.4632000000001</v>
      </c>
      <c r="M84" s="78">
        <v>2.7000000000000001E-3</v>
      </c>
      <c r="N84" s="78">
        <v>2.7000000000000001E-3</v>
      </c>
      <c r="O84" s="78">
        <v>4.0000000000000002E-4</v>
      </c>
    </row>
    <row r="85" spans="2:15">
      <c r="B85" t="s">
        <v>1337</v>
      </c>
      <c r="C85" t="s">
        <v>1338</v>
      </c>
      <c r="D85" t="s">
        <v>100</v>
      </c>
      <c r="E85" t="s">
        <v>123</v>
      </c>
      <c r="F85" t="s">
        <v>1339</v>
      </c>
      <c r="G85" t="s">
        <v>843</v>
      </c>
      <c r="H85" t="s">
        <v>102</v>
      </c>
      <c r="I85" s="77">
        <v>687942.83</v>
      </c>
      <c r="J85" s="77">
        <v>1178</v>
      </c>
      <c r="K85" s="77">
        <v>0</v>
      </c>
      <c r="L85" s="77">
        <v>8103.9665373999997</v>
      </c>
      <c r="M85" s="78">
        <v>5.4999999999999997E-3</v>
      </c>
      <c r="N85" s="78">
        <v>3.5000000000000001E-3</v>
      </c>
      <c r="O85" s="78">
        <v>5.0000000000000001E-4</v>
      </c>
    </row>
    <row r="86" spans="2:15">
      <c r="B86" t="s">
        <v>1340</v>
      </c>
      <c r="C86" t="s">
        <v>1341</v>
      </c>
      <c r="D86" t="s">
        <v>100</v>
      </c>
      <c r="E86" t="s">
        <v>123</v>
      </c>
      <c r="F86" t="s">
        <v>1342</v>
      </c>
      <c r="G86" t="s">
        <v>647</v>
      </c>
      <c r="H86" t="s">
        <v>102</v>
      </c>
      <c r="I86" s="77">
        <v>52158.54</v>
      </c>
      <c r="J86" s="77">
        <v>3661</v>
      </c>
      <c r="K86" s="77">
        <v>0</v>
      </c>
      <c r="L86" s="77">
        <v>1909.5241493999999</v>
      </c>
      <c r="M86" s="78">
        <v>8.9999999999999998E-4</v>
      </c>
      <c r="N86" s="78">
        <v>8.0000000000000004E-4</v>
      </c>
      <c r="O86" s="78">
        <v>1E-4</v>
      </c>
    </row>
    <row r="87" spans="2:15">
      <c r="B87" t="s">
        <v>1343</v>
      </c>
      <c r="C87" t="s">
        <v>1344</v>
      </c>
      <c r="D87" t="s">
        <v>100</v>
      </c>
      <c r="E87" t="s">
        <v>123</v>
      </c>
      <c r="F87" t="s">
        <v>1345</v>
      </c>
      <c r="G87" t="s">
        <v>647</v>
      </c>
      <c r="H87" t="s">
        <v>102</v>
      </c>
      <c r="I87" s="77">
        <v>9262.82</v>
      </c>
      <c r="J87" s="77">
        <v>5580</v>
      </c>
      <c r="K87" s="77">
        <v>0</v>
      </c>
      <c r="L87" s="77">
        <v>516.86535600000002</v>
      </c>
      <c r="M87" s="78">
        <v>5.0000000000000001E-4</v>
      </c>
      <c r="N87" s="78">
        <v>2.0000000000000001E-4</v>
      </c>
      <c r="O87" s="78">
        <v>0</v>
      </c>
    </row>
    <row r="88" spans="2:15">
      <c r="B88" t="s">
        <v>1346</v>
      </c>
      <c r="C88" t="s">
        <v>1347</v>
      </c>
      <c r="D88" t="s">
        <v>100</v>
      </c>
      <c r="E88" t="s">
        <v>123</v>
      </c>
      <c r="F88" t="s">
        <v>665</v>
      </c>
      <c r="G88" t="s">
        <v>647</v>
      </c>
      <c r="H88" t="s">
        <v>102</v>
      </c>
      <c r="I88" s="77">
        <v>648157.34</v>
      </c>
      <c r="J88" s="77">
        <v>1167</v>
      </c>
      <c r="K88" s="77">
        <v>0</v>
      </c>
      <c r="L88" s="77">
        <v>7563.9961578000002</v>
      </c>
      <c r="M88" s="78">
        <v>3.5999999999999999E-3</v>
      </c>
      <c r="N88" s="78">
        <v>3.2000000000000002E-3</v>
      </c>
      <c r="O88" s="78">
        <v>5.0000000000000001E-4</v>
      </c>
    </row>
    <row r="89" spans="2:15">
      <c r="B89" t="s">
        <v>1348</v>
      </c>
      <c r="C89" t="s">
        <v>1349</v>
      </c>
      <c r="D89" t="s">
        <v>100</v>
      </c>
      <c r="E89" t="s">
        <v>123</v>
      </c>
      <c r="F89" t="s">
        <v>1350</v>
      </c>
      <c r="G89" t="s">
        <v>647</v>
      </c>
      <c r="H89" t="s">
        <v>102</v>
      </c>
      <c r="I89" s="77">
        <v>92871.29</v>
      </c>
      <c r="J89" s="77">
        <v>4892</v>
      </c>
      <c r="K89" s="77">
        <v>0</v>
      </c>
      <c r="L89" s="77">
        <v>4543.2635068</v>
      </c>
      <c r="M89" s="78">
        <v>1.2999999999999999E-3</v>
      </c>
      <c r="N89" s="78">
        <v>1.9E-3</v>
      </c>
      <c r="O89" s="78">
        <v>2.9999999999999997E-4</v>
      </c>
    </row>
    <row r="90" spans="2:15">
      <c r="B90" t="s">
        <v>1351</v>
      </c>
      <c r="C90" t="s">
        <v>1352</v>
      </c>
      <c r="D90" t="s">
        <v>100</v>
      </c>
      <c r="E90" t="s">
        <v>123</v>
      </c>
      <c r="F90" t="s">
        <v>668</v>
      </c>
      <c r="G90" t="s">
        <v>350</v>
      </c>
      <c r="H90" t="s">
        <v>102</v>
      </c>
      <c r="I90" s="77">
        <v>55832.86</v>
      </c>
      <c r="J90" s="77">
        <v>3380</v>
      </c>
      <c r="K90" s="77">
        <v>0</v>
      </c>
      <c r="L90" s="77">
        <v>1887.150668</v>
      </c>
      <c r="M90" s="78">
        <v>1.4E-3</v>
      </c>
      <c r="N90" s="78">
        <v>8.0000000000000004E-4</v>
      </c>
      <c r="O90" s="78">
        <v>1E-4</v>
      </c>
    </row>
    <row r="91" spans="2:15">
      <c r="B91" t="s">
        <v>1353</v>
      </c>
      <c r="C91" t="s">
        <v>1354</v>
      </c>
      <c r="D91" t="s">
        <v>100</v>
      </c>
      <c r="E91" t="s">
        <v>123</v>
      </c>
      <c r="F91" t="s">
        <v>470</v>
      </c>
      <c r="G91" t="s">
        <v>350</v>
      </c>
      <c r="H91" t="s">
        <v>102</v>
      </c>
      <c r="I91" s="77">
        <v>11273.65</v>
      </c>
      <c r="J91" s="77">
        <v>71190</v>
      </c>
      <c r="K91" s="77">
        <v>0</v>
      </c>
      <c r="L91" s="77">
        <v>8025.7114350000002</v>
      </c>
      <c r="M91" s="78">
        <v>2.0999999999999999E-3</v>
      </c>
      <c r="N91" s="78">
        <v>3.3999999999999998E-3</v>
      </c>
      <c r="O91" s="78">
        <v>5.0000000000000001E-4</v>
      </c>
    </row>
    <row r="92" spans="2:15">
      <c r="B92" t="s">
        <v>1355</v>
      </c>
      <c r="C92" t="s">
        <v>1356</v>
      </c>
      <c r="D92" t="s">
        <v>100</v>
      </c>
      <c r="E92" t="s">
        <v>123</v>
      </c>
      <c r="F92" t="s">
        <v>1357</v>
      </c>
      <c r="G92" t="s">
        <v>350</v>
      </c>
      <c r="H92" t="s">
        <v>102</v>
      </c>
      <c r="I92" s="77">
        <v>285443.34999999998</v>
      </c>
      <c r="J92" s="77">
        <v>858.7</v>
      </c>
      <c r="K92" s="77">
        <v>0</v>
      </c>
      <c r="L92" s="77">
        <v>2451.1020464500002</v>
      </c>
      <c r="M92" s="78">
        <v>1.9E-3</v>
      </c>
      <c r="N92" s="78">
        <v>1.1000000000000001E-3</v>
      </c>
      <c r="O92" s="78">
        <v>2.0000000000000001E-4</v>
      </c>
    </row>
    <row r="93" spans="2:15">
      <c r="B93" t="s">
        <v>1358</v>
      </c>
      <c r="C93" t="s">
        <v>1359</v>
      </c>
      <c r="D93" t="s">
        <v>100</v>
      </c>
      <c r="E93" t="s">
        <v>123</v>
      </c>
      <c r="F93" t="s">
        <v>500</v>
      </c>
      <c r="G93" t="s">
        <v>350</v>
      </c>
      <c r="H93" t="s">
        <v>102</v>
      </c>
      <c r="I93" s="77">
        <v>140312.84</v>
      </c>
      <c r="J93" s="77">
        <v>6819</v>
      </c>
      <c r="K93" s="77">
        <v>0</v>
      </c>
      <c r="L93" s="77">
        <v>9567.9325595999999</v>
      </c>
      <c r="M93" s="78">
        <v>3.8E-3</v>
      </c>
      <c r="N93" s="78">
        <v>4.1000000000000003E-3</v>
      </c>
      <c r="O93" s="78">
        <v>5.9999999999999995E-4</v>
      </c>
    </row>
    <row r="94" spans="2:15">
      <c r="B94" t="s">
        <v>1360</v>
      </c>
      <c r="C94" t="s">
        <v>1361</v>
      </c>
      <c r="D94" t="s">
        <v>100</v>
      </c>
      <c r="E94" t="s">
        <v>123</v>
      </c>
      <c r="F94" t="s">
        <v>639</v>
      </c>
      <c r="G94" t="s">
        <v>350</v>
      </c>
      <c r="H94" t="s">
        <v>102</v>
      </c>
      <c r="I94" s="77">
        <v>4458336.33</v>
      </c>
      <c r="J94" s="77">
        <v>156.1</v>
      </c>
      <c r="K94" s="77">
        <v>0</v>
      </c>
      <c r="L94" s="77">
        <v>6959.4630111300003</v>
      </c>
      <c r="M94" s="78">
        <v>6.4999999999999997E-3</v>
      </c>
      <c r="N94" s="78">
        <v>3.0000000000000001E-3</v>
      </c>
      <c r="O94" s="78">
        <v>4.0000000000000002E-4</v>
      </c>
    </row>
    <row r="95" spans="2:15">
      <c r="B95" t="s">
        <v>1362</v>
      </c>
      <c r="C95" t="s">
        <v>1363</v>
      </c>
      <c r="D95" t="s">
        <v>100</v>
      </c>
      <c r="E95" t="s">
        <v>123</v>
      </c>
      <c r="F95" t="s">
        <v>433</v>
      </c>
      <c r="G95" t="s">
        <v>350</v>
      </c>
      <c r="H95" t="s">
        <v>102</v>
      </c>
      <c r="I95" s="77">
        <v>56345.95</v>
      </c>
      <c r="J95" s="77">
        <v>21760</v>
      </c>
      <c r="K95" s="77">
        <v>0</v>
      </c>
      <c r="L95" s="77">
        <v>12260.878720000001</v>
      </c>
      <c r="M95" s="78">
        <v>4.5999999999999999E-3</v>
      </c>
      <c r="N95" s="78">
        <v>5.3E-3</v>
      </c>
      <c r="O95" s="78">
        <v>8.0000000000000004E-4</v>
      </c>
    </row>
    <row r="96" spans="2:15">
      <c r="B96" t="s">
        <v>1364</v>
      </c>
      <c r="C96" t="s">
        <v>1365</v>
      </c>
      <c r="D96" t="s">
        <v>100</v>
      </c>
      <c r="E96" t="s">
        <v>123</v>
      </c>
      <c r="F96" t="s">
        <v>436</v>
      </c>
      <c r="G96" t="s">
        <v>350</v>
      </c>
      <c r="H96" t="s">
        <v>102</v>
      </c>
      <c r="I96" s="77">
        <v>808830.27</v>
      </c>
      <c r="J96" s="77">
        <v>1555</v>
      </c>
      <c r="K96" s="77">
        <v>0</v>
      </c>
      <c r="L96" s="77">
        <v>12577.310698499999</v>
      </c>
      <c r="M96" s="78">
        <v>4.1999999999999997E-3</v>
      </c>
      <c r="N96" s="78">
        <v>5.4000000000000003E-3</v>
      </c>
      <c r="O96" s="78">
        <v>8.0000000000000004E-4</v>
      </c>
    </row>
    <row r="97" spans="2:15">
      <c r="B97" t="s">
        <v>1366</v>
      </c>
      <c r="C97" t="s">
        <v>1367</v>
      </c>
      <c r="D97" t="s">
        <v>100</v>
      </c>
      <c r="E97" t="s">
        <v>123</v>
      </c>
      <c r="F97" t="s">
        <v>1368</v>
      </c>
      <c r="G97" t="s">
        <v>125</v>
      </c>
      <c r="H97" t="s">
        <v>102</v>
      </c>
      <c r="I97" s="77">
        <v>212447.01</v>
      </c>
      <c r="J97" s="77">
        <v>2246</v>
      </c>
      <c r="K97" s="77">
        <v>0</v>
      </c>
      <c r="L97" s="77">
        <v>4771.5598446000004</v>
      </c>
      <c r="M97" s="78">
        <v>1.6000000000000001E-3</v>
      </c>
      <c r="N97" s="78">
        <v>2E-3</v>
      </c>
      <c r="O97" s="78">
        <v>2.9999999999999997E-4</v>
      </c>
    </row>
    <row r="98" spans="2:15">
      <c r="B98" t="s">
        <v>1369</v>
      </c>
      <c r="C98" t="s">
        <v>1370</v>
      </c>
      <c r="D98" t="s">
        <v>100</v>
      </c>
      <c r="E98" t="s">
        <v>123</v>
      </c>
      <c r="F98" t="s">
        <v>1371</v>
      </c>
      <c r="G98" t="s">
        <v>1372</v>
      </c>
      <c r="H98" t="s">
        <v>102</v>
      </c>
      <c r="I98" s="77">
        <v>325387.25</v>
      </c>
      <c r="J98" s="77">
        <v>4003</v>
      </c>
      <c r="K98" s="77">
        <v>0</v>
      </c>
      <c r="L98" s="77">
        <v>13025.2516175</v>
      </c>
      <c r="M98" s="78">
        <v>3.0000000000000001E-3</v>
      </c>
      <c r="N98" s="78">
        <v>5.5999999999999999E-3</v>
      </c>
      <c r="O98" s="78">
        <v>8.0000000000000004E-4</v>
      </c>
    </row>
    <row r="99" spans="2:15">
      <c r="B99" t="s">
        <v>1373</v>
      </c>
      <c r="C99" t="s">
        <v>1374</v>
      </c>
      <c r="D99" t="s">
        <v>100</v>
      </c>
      <c r="E99" t="s">
        <v>123</v>
      </c>
      <c r="F99" t="s">
        <v>1375</v>
      </c>
      <c r="G99" t="s">
        <v>734</v>
      </c>
      <c r="H99" t="s">
        <v>102</v>
      </c>
      <c r="I99" s="77">
        <v>63229.61</v>
      </c>
      <c r="J99" s="77">
        <v>8131</v>
      </c>
      <c r="K99" s="77">
        <v>0</v>
      </c>
      <c r="L99" s="77">
        <v>5141.1995890999997</v>
      </c>
      <c r="M99" s="78">
        <v>2.8999999999999998E-3</v>
      </c>
      <c r="N99" s="78">
        <v>2.2000000000000001E-3</v>
      </c>
      <c r="O99" s="78">
        <v>2.9999999999999997E-4</v>
      </c>
    </row>
    <row r="100" spans="2:15">
      <c r="B100" t="s">
        <v>1376</v>
      </c>
      <c r="C100" t="s">
        <v>1377</v>
      </c>
      <c r="D100" t="s">
        <v>100</v>
      </c>
      <c r="E100" t="s">
        <v>123</v>
      </c>
      <c r="F100" t="s">
        <v>1378</v>
      </c>
      <c r="G100" t="s">
        <v>734</v>
      </c>
      <c r="H100" t="s">
        <v>102</v>
      </c>
      <c r="I100" s="77">
        <v>52364.57</v>
      </c>
      <c r="J100" s="77">
        <v>15550</v>
      </c>
      <c r="K100" s="77">
        <v>0</v>
      </c>
      <c r="L100" s="77">
        <v>8142.6906349999999</v>
      </c>
      <c r="M100" s="78">
        <v>3.5999999999999999E-3</v>
      </c>
      <c r="N100" s="78">
        <v>3.5000000000000001E-3</v>
      </c>
      <c r="O100" s="78">
        <v>5.0000000000000001E-4</v>
      </c>
    </row>
    <row r="101" spans="2:15">
      <c r="B101" t="s">
        <v>1379</v>
      </c>
      <c r="C101" t="s">
        <v>1380</v>
      </c>
      <c r="D101" t="s">
        <v>100</v>
      </c>
      <c r="E101" t="s">
        <v>123</v>
      </c>
      <c r="F101" t="s">
        <v>1381</v>
      </c>
      <c r="G101" t="s">
        <v>734</v>
      </c>
      <c r="H101" t="s">
        <v>102</v>
      </c>
      <c r="I101" s="77">
        <v>23137.48</v>
      </c>
      <c r="J101" s="77">
        <v>26410</v>
      </c>
      <c r="K101" s="77">
        <v>0</v>
      </c>
      <c r="L101" s="77">
        <v>6110.6084680000004</v>
      </c>
      <c r="M101" s="78">
        <v>1.6999999999999999E-3</v>
      </c>
      <c r="N101" s="78">
        <v>2.5999999999999999E-3</v>
      </c>
      <c r="O101" s="78">
        <v>4.0000000000000002E-4</v>
      </c>
    </row>
    <row r="102" spans="2:15">
      <c r="B102" t="s">
        <v>1382</v>
      </c>
      <c r="C102" t="s">
        <v>1383</v>
      </c>
      <c r="D102" t="s">
        <v>100</v>
      </c>
      <c r="E102" t="s">
        <v>123</v>
      </c>
      <c r="F102" t="s">
        <v>1384</v>
      </c>
      <c r="G102" t="s">
        <v>734</v>
      </c>
      <c r="H102" t="s">
        <v>102</v>
      </c>
      <c r="I102" s="77">
        <v>84938.82</v>
      </c>
      <c r="J102" s="77">
        <v>7500</v>
      </c>
      <c r="K102" s="77">
        <v>0</v>
      </c>
      <c r="L102" s="77">
        <v>6370.4115000000002</v>
      </c>
      <c r="M102" s="78">
        <v>1.8E-3</v>
      </c>
      <c r="N102" s="78">
        <v>2.7000000000000001E-3</v>
      </c>
      <c r="O102" s="78">
        <v>4.0000000000000002E-4</v>
      </c>
    </row>
    <row r="103" spans="2:15">
      <c r="B103" t="s">
        <v>1385</v>
      </c>
      <c r="C103" t="s">
        <v>1386</v>
      </c>
      <c r="D103" t="s">
        <v>100</v>
      </c>
      <c r="E103" t="s">
        <v>123</v>
      </c>
      <c r="F103" t="s">
        <v>1387</v>
      </c>
      <c r="G103" t="s">
        <v>734</v>
      </c>
      <c r="H103" t="s">
        <v>102</v>
      </c>
      <c r="I103" s="77">
        <v>20701.849999999999</v>
      </c>
      <c r="J103" s="77">
        <v>21820</v>
      </c>
      <c r="K103" s="77">
        <v>0</v>
      </c>
      <c r="L103" s="77">
        <v>4517.1436700000004</v>
      </c>
      <c r="M103" s="78">
        <v>1.5E-3</v>
      </c>
      <c r="N103" s="78">
        <v>1.9E-3</v>
      </c>
      <c r="O103" s="78">
        <v>2.9999999999999997E-4</v>
      </c>
    </row>
    <row r="104" spans="2:15">
      <c r="B104" t="s">
        <v>1388</v>
      </c>
      <c r="C104" t="s">
        <v>1389</v>
      </c>
      <c r="D104" t="s">
        <v>100</v>
      </c>
      <c r="E104" t="s">
        <v>123</v>
      </c>
      <c r="F104" t="s">
        <v>733</v>
      </c>
      <c r="G104" t="s">
        <v>734</v>
      </c>
      <c r="H104" t="s">
        <v>102</v>
      </c>
      <c r="I104" s="77">
        <v>1490018.65</v>
      </c>
      <c r="J104" s="77">
        <v>1769</v>
      </c>
      <c r="K104" s="77">
        <v>0</v>
      </c>
      <c r="L104" s="77">
        <v>26358.429918500002</v>
      </c>
      <c r="M104" s="78">
        <v>5.4000000000000003E-3</v>
      </c>
      <c r="N104" s="78">
        <v>1.1299999999999999E-2</v>
      </c>
      <c r="O104" s="78">
        <v>1.6999999999999999E-3</v>
      </c>
    </row>
    <row r="105" spans="2:15">
      <c r="B105" t="s">
        <v>1390</v>
      </c>
      <c r="C105" t="s">
        <v>1391</v>
      </c>
      <c r="D105" t="s">
        <v>100</v>
      </c>
      <c r="E105" t="s">
        <v>123</v>
      </c>
      <c r="F105" t="s">
        <v>1392</v>
      </c>
      <c r="G105" t="s">
        <v>1393</v>
      </c>
      <c r="H105" t="s">
        <v>102</v>
      </c>
      <c r="I105" s="77">
        <v>439480.16</v>
      </c>
      <c r="J105" s="77">
        <v>4801</v>
      </c>
      <c r="K105" s="77">
        <v>0</v>
      </c>
      <c r="L105" s="77">
        <v>21099.442481599999</v>
      </c>
      <c r="M105" s="78">
        <v>6.1000000000000004E-3</v>
      </c>
      <c r="N105" s="78">
        <v>8.9999999999999993E-3</v>
      </c>
      <c r="O105" s="78">
        <v>1.2999999999999999E-3</v>
      </c>
    </row>
    <row r="106" spans="2:15">
      <c r="B106" t="s">
        <v>1394</v>
      </c>
      <c r="C106" t="s">
        <v>1395</v>
      </c>
      <c r="D106" t="s">
        <v>100</v>
      </c>
      <c r="E106" t="s">
        <v>123</v>
      </c>
      <c r="F106" t="s">
        <v>1396</v>
      </c>
      <c r="G106" t="s">
        <v>1393</v>
      </c>
      <c r="H106" t="s">
        <v>102</v>
      </c>
      <c r="I106" s="77">
        <v>107095.24</v>
      </c>
      <c r="J106" s="77">
        <v>19750</v>
      </c>
      <c r="K106" s="77">
        <v>0</v>
      </c>
      <c r="L106" s="77">
        <v>21151.3099</v>
      </c>
      <c r="M106" s="78">
        <v>4.5999999999999999E-3</v>
      </c>
      <c r="N106" s="78">
        <v>9.1000000000000004E-3</v>
      </c>
      <c r="O106" s="78">
        <v>1.2999999999999999E-3</v>
      </c>
    </row>
    <row r="107" spans="2:15">
      <c r="B107" t="s">
        <v>1397</v>
      </c>
      <c r="C107" t="s">
        <v>1398</v>
      </c>
      <c r="D107" t="s">
        <v>100</v>
      </c>
      <c r="E107" t="s">
        <v>123</v>
      </c>
      <c r="F107" t="s">
        <v>1399</v>
      </c>
      <c r="G107" t="s">
        <v>1393</v>
      </c>
      <c r="H107" t="s">
        <v>102</v>
      </c>
      <c r="I107" s="77">
        <v>297342.3</v>
      </c>
      <c r="J107" s="77">
        <v>7800</v>
      </c>
      <c r="K107" s="77">
        <v>0</v>
      </c>
      <c r="L107" s="77">
        <v>23192.699400000001</v>
      </c>
      <c r="M107" s="78">
        <v>4.7000000000000002E-3</v>
      </c>
      <c r="N107" s="78">
        <v>9.9000000000000008E-3</v>
      </c>
      <c r="O107" s="78">
        <v>1.5E-3</v>
      </c>
    </row>
    <row r="108" spans="2:15">
      <c r="B108" t="s">
        <v>1400</v>
      </c>
      <c r="C108" t="s">
        <v>1401</v>
      </c>
      <c r="D108" t="s">
        <v>100</v>
      </c>
      <c r="E108" t="s">
        <v>123</v>
      </c>
      <c r="F108" t="s">
        <v>1402</v>
      </c>
      <c r="G108" t="s">
        <v>127</v>
      </c>
      <c r="H108" t="s">
        <v>102</v>
      </c>
      <c r="I108" s="77">
        <v>28652.43</v>
      </c>
      <c r="J108" s="77">
        <v>31220</v>
      </c>
      <c r="K108" s="77">
        <v>0</v>
      </c>
      <c r="L108" s="77">
        <v>8945.2886460000009</v>
      </c>
      <c r="M108" s="78">
        <v>4.8999999999999998E-3</v>
      </c>
      <c r="N108" s="78">
        <v>3.8E-3</v>
      </c>
      <c r="O108" s="78">
        <v>5.9999999999999995E-4</v>
      </c>
    </row>
    <row r="109" spans="2:15">
      <c r="B109" t="s">
        <v>1403</v>
      </c>
      <c r="C109" t="s">
        <v>1404</v>
      </c>
      <c r="D109" t="s">
        <v>100</v>
      </c>
      <c r="E109" t="s">
        <v>123</v>
      </c>
      <c r="F109" t="s">
        <v>1405</v>
      </c>
      <c r="G109" t="s">
        <v>127</v>
      </c>
      <c r="H109" t="s">
        <v>102</v>
      </c>
      <c r="I109" s="77">
        <v>3630775.27</v>
      </c>
      <c r="J109" s="77">
        <v>178.2</v>
      </c>
      <c r="K109" s="77">
        <v>0</v>
      </c>
      <c r="L109" s="77">
        <v>6470.0415311400002</v>
      </c>
      <c r="M109" s="78">
        <v>7.1000000000000004E-3</v>
      </c>
      <c r="N109" s="78">
        <v>2.8E-3</v>
      </c>
      <c r="O109" s="78">
        <v>4.0000000000000002E-4</v>
      </c>
    </row>
    <row r="110" spans="2:15">
      <c r="B110" t="s">
        <v>1406</v>
      </c>
      <c r="C110" t="s">
        <v>1407</v>
      </c>
      <c r="D110" t="s">
        <v>100</v>
      </c>
      <c r="E110" t="s">
        <v>123</v>
      </c>
      <c r="F110" t="s">
        <v>1408</v>
      </c>
      <c r="G110" t="s">
        <v>128</v>
      </c>
      <c r="H110" t="s">
        <v>102</v>
      </c>
      <c r="I110" s="77">
        <v>103357.65</v>
      </c>
      <c r="J110" s="77">
        <v>566.6</v>
      </c>
      <c r="K110" s="77">
        <v>0</v>
      </c>
      <c r="L110" s="77">
        <v>585.62444489999996</v>
      </c>
      <c r="M110" s="78">
        <v>5.0000000000000001E-4</v>
      </c>
      <c r="N110" s="78">
        <v>2.9999999999999997E-4</v>
      </c>
      <c r="O110" s="78">
        <v>0</v>
      </c>
    </row>
    <row r="111" spans="2:15">
      <c r="B111" t="s">
        <v>1409</v>
      </c>
      <c r="C111" t="s">
        <v>1410</v>
      </c>
      <c r="D111" t="s">
        <v>100</v>
      </c>
      <c r="E111" t="s">
        <v>123</v>
      </c>
      <c r="F111" t="s">
        <v>1411</v>
      </c>
      <c r="G111" t="s">
        <v>128</v>
      </c>
      <c r="H111" t="s">
        <v>102</v>
      </c>
      <c r="I111" s="77">
        <v>289196.23</v>
      </c>
      <c r="J111" s="77">
        <v>1575</v>
      </c>
      <c r="K111" s="77">
        <v>0</v>
      </c>
      <c r="L111" s="77">
        <v>4554.8406224999999</v>
      </c>
      <c r="M111" s="78">
        <v>1.4E-3</v>
      </c>
      <c r="N111" s="78">
        <v>2E-3</v>
      </c>
      <c r="O111" s="78">
        <v>2.9999999999999997E-4</v>
      </c>
    </row>
    <row r="112" spans="2:15">
      <c r="B112" t="s">
        <v>1412</v>
      </c>
      <c r="C112" t="s">
        <v>1413</v>
      </c>
      <c r="D112" t="s">
        <v>100</v>
      </c>
      <c r="E112" t="s">
        <v>123</v>
      </c>
      <c r="F112" t="s">
        <v>1414</v>
      </c>
      <c r="G112" t="s">
        <v>129</v>
      </c>
      <c r="H112" t="s">
        <v>102</v>
      </c>
      <c r="I112" s="77">
        <v>32125.06</v>
      </c>
      <c r="J112" s="77">
        <v>8834</v>
      </c>
      <c r="K112" s="77">
        <v>0</v>
      </c>
      <c r="L112" s="77">
        <v>2837.9278003999998</v>
      </c>
      <c r="M112" s="78">
        <v>1E-3</v>
      </c>
      <c r="N112" s="78">
        <v>1.1999999999999999E-3</v>
      </c>
      <c r="O112" s="78">
        <v>2.0000000000000001E-4</v>
      </c>
    </row>
    <row r="113" spans="2:15">
      <c r="B113" t="s">
        <v>1415</v>
      </c>
      <c r="C113" t="s">
        <v>1416</v>
      </c>
      <c r="D113" t="s">
        <v>100</v>
      </c>
      <c r="E113" t="s">
        <v>123</v>
      </c>
      <c r="F113" t="s">
        <v>1417</v>
      </c>
      <c r="G113" t="s">
        <v>129</v>
      </c>
      <c r="H113" t="s">
        <v>102</v>
      </c>
      <c r="I113" s="77">
        <v>1289.29</v>
      </c>
      <c r="J113" s="77">
        <v>11690</v>
      </c>
      <c r="K113" s="77">
        <v>0</v>
      </c>
      <c r="L113" s="77">
        <v>150.71800099999999</v>
      </c>
      <c r="M113" s="78">
        <v>0</v>
      </c>
      <c r="N113" s="78">
        <v>1E-4</v>
      </c>
      <c r="O113" s="78">
        <v>0</v>
      </c>
    </row>
    <row r="114" spans="2:15">
      <c r="B114" t="s">
        <v>1418</v>
      </c>
      <c r="C114" t="s">
        <v>1419</v>
      </c>
      <c r="D114" t="s">
        <v>100</v>
      </c>
      <c r="E114" t="s">
        <v>123</v>
      </c>
      <c r="F114" t="s">
        <v>819</v>
      </c>
      <c r="G114" t="s">
        <v>132</v>
      </c>
      <c r="H114" t="s">
        <v>102</v>
      </c>
      <c r="I114" s="77">
        <v>765591.18</v>
      </c>
      <c r="J114" s="77">
        <v>1494</v>
      </c>
      <c r="K114" s="77">
        <v>0</v>
      </c>
      <c r="L114" s="77">
        <v>11437.9322292</v>
      </c>
      <c r="M114" s="78">
        <v>4.1000000000000003E-3</v>
      </c>
      <c r="N114" s="78">
        <v>4.8999999999999998E-3</v>
      </c>
      <c r="O114" s="78">
        <v>6.9999999999999999E-4</v>
      </c>
    </row>
    <row r="115" spans="2:15">
      <c r="B115" t="s">
        <v>1420</v>
      </c>
      <c r="C115" t="s">
        <v>1421</v>
      </c>
      <c r="D115" t="s">
        <v>100</v>
      </c>
      <c r="E115" t="s">
        <v>123</v>
      </c>
      <c r="F115" t="s">
        <v>599</v>
      </c>
      <c r="G115" t="s">
        <v>132</v>
      </c>
      <c r="H115" t="s">
        <v>102</v>
      </c>
      <c r="I115" s="77">
        <v>677352.72</v>
      </c>
      <c r="J115" s="77">
        <v>1232</v>
      </c>
      <c r="K115" s="77">
        <v>0</v>
      </c>
      <c r="L115" s="77">
        <v>8344.9855103999998</v>
      </c>
      <c r="M115" s="78">
        <v>4.1000000000000003E-3</v>
      </c>
      <c r="N115" s="78">
        <v>3.5999999999999999E-3</v>
      </c>
      <c r="O115" s="78">
        <v>5.0000000000000001E-4</v>
      </c>
    </row>
    <row r="116" spans="2:15">
      <c r="B116" s="79" t="s">
        <v>1422</v>
      </c>
      <c r="E116" s="16"/>
      <c r="F116" s="16"/>
      <c r="G116" s="16"/>
      <c r="I116" s="81">
        <v>13002305.02</v>
      </c>
      <c r="K116" s="81">
        <v>121.78467000000001</v>
      </c>
      <c r="L116" s="81">
        <v>100456.93301165001</v>
      </c>
      <c r="N116" s="80">
        <v>4.3099999999999999E-2</v>
      </c>
      <c r="O116" s="80">
        <v>6.3E-3</v>
      </c>
    </row>
    <row r="117" spans="2:15">
      <c r="B117" t="s">
        <v>1423</v>
      </c>
      <c r="C117" t="s">
        <v>1424</v>
      </c>
      <c r="D117" t="s">
        <v>100</v>
      </c>
      <c r="E117" t="s">
        <v>123</v>
      </c>
      <c r="F117" t="s">
        <v>1425</v>
      </c>
      <c r="G117" t="s">
        <v>1426</v>
      </c>
      <c r="H117" t="s">
        <v>102</v>
      </c>
      <c r="I117" s="77">
        <v>50866.98</v>
      </c>
      <c r="J117" s="77">
        <v>129.5</v>
      </c>
      <c r="K117" s="77">
        <v>0</v>
      </c>
      <c r="L117" s="77">
        <v>65.872739100000004</v>
      </c>
      <c r="M117" s="78">
        <v>1.6999999999999999E-3</v>
      </c>
      <c r="N117" s="78">
        <v>0</v>
      </c>
      <c r="O117" s="78">
        <v>0</v>
      </c>
    </row>
    <row r="118" spans="2:15">
      <c r="B118" t="s">
        <v>1427</v>
      </c>
      <c r="C118" t="s">
        <v>1428</v>
      </c>
      <c r="D118" t="s">
        <v>100</v>
      </c>
      <c r="E118" t="s">
        <v>123</v>
      </c>
      <c r="F118" t="s">
        <v>1429</v>
      </c>
      <c r="G118" t="s">
        <v>1426</v>
      </c>
      <c r="H118" t="s">
        <v>102</v>
      </c>
      <c r="I118" s="77">
        <v>113486.2</v>
      </c>
      <c r="J118" s="77">
        <v>5999</v>
      </c>
      <c r="K118" s="77">
        <v>0</v>
      </c>
      <c r="L118" s="77">
        <v>6808.0371379999997</v>
      </c>
      <c r="M118" s="78">
        <v>4.5999999999999999E-3</v>
      </c>
      <c r="N118" s="78">
        <v>2.8999999999999998E-3</v>
      </c>
      <c r="O118" s="78">
        <v>4.0000000000000002E-4</v>
      </c>
    </row>
    <row r="119" spans="2:15">
      <c r="B119" t="s">
        <v>1430</v>
      </c>
      <c r="C119" t="s">
        <v>1431</v>
      </c>
      <c r="D119" t="s">
        <v>100</v>
      </c>
      <c r="E119" t="s">
        <v>123</v>
      </c>
      <c r="F119" t="s">
        <v>1432</v>
      </c>
      <c r="G119" t="s">
        <v>361</v>
      </c>
      <c r="H119" t="s">
        <v>102</v>
      </c>
      <c r="I119" s="77">
        <v>64448.3</v>
      </c>
      <c r="J119" s="77">
        <v>3094</v>
      </c>
      <c r="K119" s="77">
        <v>0</v>
      </c>
      <c r="L119" s="77">
        <v>1994.0304020000001</v>
      </c>
      <c r="M119" s="78">
        <v>4.0000000000000001E-3</v>
      </c>
      <c r="N119" s="78">
        <v>8.9999999999999998E-4</v>
      </c>
      <c r="O119" s="78">
        <v>1E-4</v>
      </c>
    </row>
    <row r="120" spans="2:15">
      <c r="B120" t="s">
        <v>1433</v>
      </c>
      <c r="C120" t="s">
        <v>1434</v>
      </c>
      <c r="D120" t="s">
        <v>100</v>
      </c>
      <c r="E120" t="s">
        <v>123</v>
      </c>
      <c r="F120" t="s">
        <v>902</v>
      </c>
      <c r="G120" t="s">
        <v>703</v>
      </c>
      <c r="H120" t="s">
        <v>102</v>
      </c>
      <c r="I120" s="77">
        <v>9992.9699999999993</v>
      </c>
      <c r="J120" s="77">
        <v>5877</v>
      </c>
      <c r="K120" s="77">
        <v>0</v>
      </c>
      <c r="L120" s="77">
        <v>587.2868469</v>
      </c>
      <c r="M120" s="78">
        <v>8.0000000000000004E-4</v>
      </c>
      <c r="N120" s="78">
        <v>2.9999999999999997E-4</v>
      </c>
      <c r="O120" s="78">
        <v>0</v>
      </c>
    </row>
    <row r="121" spans="2:15">
      <c r="B121" t="s">
        <v>1435</v>
      </c>
      <c r="C121" t="s">
        <v>1436</v>
      </c>
      <c r="D121" t="s">
        <v>100</v>
      </c>
      <c r="E121" t="s">
        <v>123</v>
      </c>
      <c r="F121" t="s">
        <v>1437</v>
      </c>
      <c r="G121" t="s">
        <v>703</v>
      </c>
      <c r="H121" t="s">
        <v>102</v>
      </c>
      <c r="I121" s="77">
        <v>103143.11</v>
      </c>
      <c r="J121" s="77">
        <v>1258</v>
      </c>
      <c r="K121" s="77">
        <v>0</v>
      </c>
      <c r="L121" s="77">
        <v>1297.5403237999999</v>
      </c>
      <c r="M121" s="78">
        <v>2.3E-3</v>
      </c>
      <c r="N121" s="78">
        <v>5.9999999999999995E-4</v>
      </c>
      <c r="O121" s="78">
        <v>1E-4</v>
      </c>
    </row>
    <row r="122" spans="2:15">
      <c r="B122" t="s">
        <v>1438</v>
      </c>
      <c r="C122" t="s">
        <v>1439</v>
      </c>
      <c r="D122" t="s">
        <v>100</v>
      </c>
      <c r="E122" t="s">
        <v>123</v>
      </c>
      <c r="F122" t="s">
        <v>1440</v>
      </c>
      <c r="G122" t="s">
        <v>703</v>
      </c>
      <c r="H122" t="s">
        <v>102</v>
      </c>
      <c r="I122" s="77">
        <v>118058.94</v>
      </c>
      <c r="J122" s="77">
        <v>670.4</v>
      </c>
      <c r="K122" s="77">
        <v>0</v>
      </c>
      <c r="L122" s="77">
        <v>791.46713376000002</v>
      </c>
      <c r="M122" s="78">
        <v>1.6000000000000001E-3</v>
      </c>
      <c r="N122" s="78">
        <v>2.9999999999999997E-4</v>
      </c>
      <c r="O122" s="78">
        <v>0</v>
      </c>
    </row>
    <row r="123" spans="2:15">
      <c r="B123" t="s">
        <v>1441</v>
      </c>
      <c r="C123" t="s">
        <v>1442</v>
      </c>
      <c r="D123" t="s">
        <v>100</v>
      </c>
      <c r="E123" t="s">
        <v>123</v>
      </c>
      <c r="F123" t="s">
        <v>1443</v>
      </c>
      <c r="G123" t="s">
        <v>703</v>
      </c>
      <c r="H123" t="s">
        <v>102</v>
      </c>
      <c r="I123" s="77">
        <v>111488.57</v>
      </c>
      <c r="J123" s="77">
        <v>571.70000000000005</v>
      </c>
      <c r="K123" s="77">
        <v>0</v>
      </c>
      <c r="L123" s="77">
        <v>637.38015469000004</v>
      </c>
      <c r="M123" s="78">
        <v>1.9E-3</v>
      </c>
      <c r="N123" s="78">
        <v>2.9999999999999997E-4</v>
      </c>
      <c r="O123" s="78">
        <v>0</v>
      </c>
    </row>
    <row r="124" spans="2:15">
      <c r="B124" t="s">
        <v>1444</v>
      </c>
      <c r="C124" t="s">
        <v>1445</v>
      </c>
      <c r="D124" t="s">
        <v>100</v>
      </c>
      <c r="E124" t="s">
        <v>123</v>
      </c>
      <c r="F124" t="s">
        <v>1446</v>
      </c>
      <c r="G124" t="s">
        <v>630</v>
      </c>
      <c r="H124" t="s">
        <v>102</v>
      </c>
      <c r="I124" s="77">
        <v>1158962.1399999999</v>
      </c>
      <c r="J124" s="77">
        <v>161.5</v>
      </c>
      <c r="K124" s="77">
        <v>0</v>
      </c>
      <c r="L124" s="77">
        <v>1871.7238560999999</v>
      </c>
      <c r="M124" s="78">
        <v>5.1000000000000004E-3</v>
      </c>
      <c r="N124" s="78">
        <v>8.0000000000000004E-4</v>
      </c>
      <c r="O124" s="78">
        <v>1E-4</v>
      </c>
    </row>
    <row r="125" spans="2:15">
      <c r="B125" t="s">
        <v>1447</v>
      </c>
      <c r="C125" t="s">
        <v>1448</v>
      </c>
      <c r="D125" t="s">
        <v>100</v>
      </c>
      <c r="E125" t="s">
        <v>123</v>
      </c>
      <c r="F125" t="s">
        <v>1449</v>
      </c>
      <c r="G125" t="s">
        <v>1450</v>
      </c>
      <c r="H125" t="s">
        <v>102</v>
      </c>
      <c r="I125" s="77">
        <v>34226.75</v>
      </c>
      <c r="J125" s="77">
        <v>2052</v>
      </c>
      <c r="K125" s="77">
        <v>0</v>
      </c>
      <c r="L125" s="77">
        <v>702.33290999999997</v>
      </c>
      <c r="M125" s="78">
        <v>8.0000000000000004E-4</v>
      </c>
      <c r="N125" s="78">
        <v>2.9999999999999997E-4</v>
      </c>
      <c r="O125" s="78">
        <v>0</v>
      </c>
    </row>
    <row r="126" spans="2:15">
      <c r="B126" t="s">
        <v>1451</v>
      </c>
      <c r="C126" t="s">
        <v>1452</v>
      </c>
      <c r="D126" t="s">
        <v>100</v>
      </c>
      <c r="E126" t="s">
        <v>123</v>
      </c>
      <c r="F126" t="s">
        <v>1453</v>
      </c>
      <c r="G126" t="s">
        <v>585</v>
      </c>
      <c r="H126" t="s">
        <v>102</v>
      </c>
      <c r="I126" s="77">
        <v>25379.91</v>
      </c>
      <c r="J126" s="77">
        <v>27970</v>
      </c>
      <c r="K126" s="77">
        <v>0</v>
      </c>
      <c r="L126" s="77">
        <v>7098.7608270000001</v>
      </c>
      <c r="M126" s="78">
        <v>7.0000000000000001E-3</v>
      </c>
      <c r="N126" s="78">
        <v>3.0000000000000001E-3</v>
      </c>
      <c r="O126" s="78">
        <v>4.0000000000000002E-4</v>
      </c>
    </row>
    <row r="127" spans="2:15">
      <c r="B127" t="s">
        <v>1454</v>
      </c>
      <c r="C127" t="s">
        <v>1455</v>
      </c>
      <c r="D127" t="s">
        <v>100</v>
      </c>
      <c r="E127" t="s">
        <v>123</v>
      </c>
      <c r="F127" t="s">
        <v>1456</v>
      </c>
      <c r="G127" t="s">
        <v>585</v>
      </c>
      <c r="H127" t="s">
        <v>102</v>
      </c>
      <c r="I127" s="77">
        <v>788.69</v>
      </c>
      <c r="J127" s="77">
        <v>136.9</v>
      </c>
      <c r="K127" s="77">
        <v>0</v>
      </c>
      <c r="L127" s="77">
        <v>1.07971661</v>
      </c>
      <c r="M127" s="78">
        <v>1E-4</v>
      </c>
      <c r="N127" s="78">
        <v>0</v>
      </c>
      <c r="O127" s="78">
        <v>0</v>
      </c>
    </row>
    <row r="128" spans="2:15">
      <c r="B128" t="s">
        <v>1457</v>
      </c>
      <c r="C128" t="s">
        <v>1458</v>
      </c>
      <c r="D128" t="s">
        <v>100</v>
      </c>
      <c r="E128" t="s">
        <v>123</v>
      </c>
      <c r="F128" t="s">
        <v>894</v>
      </c>
      <c r="G128" t="s">
        <v>585</v>
      </c>
      <c r="H128" t="s">
        <v>102</v>
      </c>
      <c r="I128" s="77">
        <v>103143.11</v>
      </c>
      <c r="J128" s="77">
        <v>429</v>
      </c>
      <c r="K128" s="77">
        <v>0</v>
      </c>
      <c r="L128" s="77">
        <v>442.48394189999999</v>
      </c>
      <c r="M128" s="78">
        <v>5.9999999999999995E-4</v>
      </c>
      <c r="N128" s="78">
        <v>2.0000000000000001E-4</v>
      </c>
      <c r="O128" s="78">
        <v>0</v>
      </c>
    </row>
    <row r="129" spans="2:15">
      <c r="B129" t="s">
        <v>1459</v>
      </c>
      <c r="C129" t="s">
        <v>1460</v>
      </c>
      <c r="D129" t="s">
        <v>100</v>
      </c>
      <c r="E129" t="s">
        <v>123</v>
      </c>
      <c r="F129" t="s">
        <v>1461</v>
      </c>
      <c r="G129" t="s">
        <v>585</v>
      </c>
      <c r="H129" t="s">
        <v>102</v>
      </c>
      <c r="I129" s="77">
        <v>118315.41</v>
      </c>
      <c r="J129" s="77">
        <v>3146</v>
      </c>
      <c r="K129" s="77">
        <v>0</v>
      </c>
      <c r="L129" s="77">
        <v>3722.2027985999998</v>
      </c>
      <c r="M129" s="78">
        <v>3.3E-3</v>
      </c>
      <c r="N129" s="78">
        <v>1.6000000000000001E-3</v>
      </c>
      <c r="O129" s="78">
        <v>2.0000000000000001E-4</v>
      </c>
    </row>
    <row r="130" spans="2:15">
      <c r="B130" t="s">
        <v>1462</v>
      </c>
      <c r="C130" t="s">
        <v>1463</v>
      </c>
      <c r="D130" t="s">
        <v>100</v>
      </c>
      <c r="E130" t="s">
        <v>123</v>
      </c>
      <c r="F130" t="s">
        <v>1464</v>
      </c>
      <c r="G130" t="s">
        <v>1465</v>
      </c>
      <c r="H130" t="s">
        <v>102</v>
      </c>
      <c r="I130" s="77">
        <v>17222.32</v>
      </c>
      <c r="J130" s="77">
        <v>1868</v>
      </c>
      <c r="K130" s="77">
        <v>0</v>
      </c>
      <c r="L130" s="77">
        <v>321.71293759999998</v>
      </c>
      <c r="M130" s="78">
        <v>3.8999999999999998E-3</v>
      </c>
      <c r="N130" s="78">
        <v>1E-4</v>
      </c>
      <c r="O130" s="78">
        <v>0</v>
      </c>
    </row>
    <row r="131" spans="2:15">
      <c r="B131" t="s">
        <v>1466</v>
      </c>
      <c r="C131" t="s">
        <v>1467</v>
      </c>
      <c r="D131" t="s">
        <v>100</v>
      </c>
      <c r="E131" t="s">
        <v>123</v>
      </c>
      <c r="F131" t="s">
        <v>1468</v>
      </c>
      <c r="G131" t="s">
        <v>1469</v>
      </c>
      <c r="H131" t="s">
        <v>102</v>
      </c>
      <c r="I131" s="77">
        <v>67695.899999999994</v>
      </c>
      <c r="J131" s="77">
        <v>472.1</v>
      </c>
      <c r="K131" s="77">
        <v>0</v>
      </c>
      <c r="L131" s="77">
        <v>319.5923439</v>
      </c>
      <c r="M131" s="78">
        <v>1.2999999999999999E-3</v>
      </c>
      <c r="N131" s="78">
        <v>1E-4</v>
      </c>
      <c r="O131" s="78">
        <v>0</v>
      </c>
    </row>
    <row r="132" spans="2:15">
      <c r="B132" t="s">
        <v>1470</v>
      </c>
      <c r="C132" t="s">
        <v>1471</v>
      </c>
      <c r="D132" t="s">
        <v>100</v>
      </c>
      <c r="E132" t="s">
        <v>123</v>
      </c>
      <c r="F132" t="s">
        <v>1472</v>
      </c>
      <c r="G132" t="s">
        <v>112</v>
      </c>
      <c r="H132" t="s">
        <v>102</v>
      </c>
      <c r="I132" s="77">
        <v>70965.5</v>
      </c>
      <c r="J132" s="77">
        <v>2414</v>
      </c>
      <c r="K132" s="77">
        <v>0</v>
      </c>
      <c r="L132" s="77">
        <v>1713.10717</v>
      </c>
      <c r="M132" s="78">
        <v>2.5000000000000001E-3</v>
      </c>
      <c r="N132" s="78">
        <v>6.9999999999999999E-4</v>
      </c>
      <c r="O132" s="78">
        <v>1E-4</v>
      </c>
    </row>
    <row r="133" spans="2:15">
      <c r="B133" t="s">
        <v>1473</v>
      </c>
      <c r="C133" t="s">
        <v>1474</v>
      </c>
      <c r="D133" t="s">
        <v>100</v>
      </c>
      <c r="E133" t="s">
        <v>123</v>
      </c>
      <c r="F133" t="s">
        <v>1475</v>
      </c>
      <c r="G133" t="s">
        <v>112</v>
      </c>
      <c r="H133" t="s">
        <v>102</v>
      </c>
      <c r="I133" s="77">
        <v>16516.21</v>
      </c>
      <c r="J133" s="77">
        <v>11370</v>
      </c>
      <c r="K133" s="77">
        <v>0</v>
      </c>
      <c r="L133" s="77">
        <v>1877.8930769999999</v>
      </c>
      <c r="M133" s="78">
        <v>3.3E-3</v>
      </c>
      <c r="N133" s="78">
        <v>8.0000000000000004E-4</v>
      </c>
      <c r="O133" s="78">
        <v>1E-4</v>
      </c>
    </row>
    <row r="134" spans="2:15">
      <c r="B134" t="s">
        <v>1476</v>
      </c>
      <c r="C134" t="s">
        <v>1477</v>
      </c>
      <c r="D134" t="s">
        <v>100</v>
      </c>
      <c r="E134" t="s">
        <v>123</v>
      </c>
      <c r="F134" t="s">
        <v>1478</v>
      </c>
      <c r="G134" t="s">
        <v>112</v>
      </c>
      <c r="H134" t="s">
        <v>102</v>
      </c>
      <c r="I134" s="77">
        <v>389984.1</v>
      </c>
      <c r="J134" s="77">
        <v>570</v>
      </c>
      <c r="K134" s="77">
        <v>38.35962</v>
      </c>
      <c r="L134" s="77">
        <v>2261.26899</v>
      </c>
      <c r="M134" s="78">
        <v>2.5999999999999999E-3</v>
      </c>
      <c r="N134" s="78">
        <v>1E-3</v>
      </c>
      <c r="O134" s="78">
        <v>1E-4</v>
      </c>
    </row>
    <row r="135" spans="2:15">
      <c r="B135" t="s">
        <v>1479</v>
      </c>
      <c r="C135" t="s">
        <v>1480</v>
      </c>
      <c r="D135" t="s">
        <v>100</v>
      </c>
      <c r="E135" t="s">
        <v>123</v>
      </c>
      <c r="F135" t="s">
        <v>706</v>
      </c>
      <c r="G135" t="s">
        <v>112</v>
      </c>
      <c r="H135" t="s">
        <v>102</v>
      </c>
      <c r="I135" s="77">
        <v>55279.040000000001</v>
      </c>
      <c r="J135" s="77">
        <v>7</v>
      </c>
      <c r="K135" s="77">
        <v>0</v>
      </c>
      <c r="L135" s="77">
        <v>3.8695328</v>
      </c>
      <c r="M135" s="78">
        <v>2.2000000000000001E-3</v>
      </c>
      <c r="N135" s="78">
        <v>0</v>
      </c>
      <c r="O135" s="78">
        <v>0</v>
      </c>
    </row>
    <row r="136" spans="2:15">
      <c r="B136" t="s">
        <v>1481</v>
      </c>
      <c r="C136" t="s">
        <v>1482</v>
      </c>
      <c r="D136" t="s">
        <v>100</v>
      </c>
      <c r="E136" t="s">
        <v>123</v>
      </c>
      <c r="F136" t="s">
        <v>1483</v>
      </c>
      <c r="G136" t="s">
        <v>112</v>
      </c>
      <c r="H136" t="s">
        <v>102</v>
      </c>
      <c r="I136" s="77">
        <v>81515.7</v>
      </c>
      <c r="J136" s="77">
        <v>9315</v>
      </c>
      <c r="K136" s="77">
        <v>0</v>
      </c>
      <c r="L136" s="77">
        <v>7593.1874550000002</v>
      </c>
      <c r="M136" s="78">
        <v>3.3E-3</v>
      </c>
      <c r="N136" s="78">
        <v>3.3E-3</v>
      </c>
      <c r="O136" s="78">
        <v>5.0000000000000001E-4</v>
      </c>
    </row>
    <row r="137" spans="2:15">
      <c r="B137" t="s">
        <v>1484</v>
      </c>
      <c r="C137" t="s">
        <v>1485</v>
      </c>
      <c r="D137" t="s">
        <v>100</v>
      </c>
      <c r="E137" t="s">
        <v>123</v>
      </c>
      <c r="F137" t="s">
        <v>1486</v>
      </c>
      <c r="G137" t="s">
        <v>730</v>
      </c>
      <c r="H137" t="s">
        <v>102</v>
      </c>
      <c r="I137" s="77">
        <v>82024.56</v>
      </c>
      <c r="J137" s="77">
        <v>1233</v>
      </c>
      <c r="K137" s="77">
        <v>0</v>
      </c>
      <c r="L137" s="77">
        <v>1011.3628248</v>
      </c>
      <c r="M137" s="78">
        <v>4.1000000000000003E-3</v>
      </c>
      <c r="N137" s="78">
        <v>4.0000000000000002E-4</v>
      </c>
      <c r="O137" s="78">
        <v>1E-4</v>
      </c>
    </row>
    <row r="138" spans="2:15">
      <c r="B138" t="s">
        <v>1487</v>
      </c>
      <c r="C138" t="s">
        <v>1488</v>
      </c>
      <c r="D138" t="s">
        <v>100</v>
      </c>
      <c r="E138" t="s">
        <v>123</v>
      </c>
      <c r="F138" t="s">
        <v>1489</v>
      </c>
      <c r="G138" t="s">
        <v>1490</v>
      </c>
      <c r="H138" t="s">
        <v>102</v>
      </c>
      <c r="I138" s="77">
        <v>112789.41</v>
      </c>
      <c r="J138" s="77">
        <v>514.70000000000005</v>
      </c>
      <c r="K138" s="77">
        <v>0</v>
      </c>
      <c r="L138" s="77">
        <v>580.52709327000002</v>
      </c>
      <c r="M138" s="78">
        <v>5.7999999999999996E-3</v>
      </c>
      <c r="N138" s="78">
        <v>2.0000000000000001E-4</v>
      </c>
      <c r="O138" s="78">
        <v>0</v>
      </c>
    </row>
    <row r="139" spans="2:15">
      <c r="B139" t="s">
        <v>1491</v>
      </c>
      <c r="C139" t="s">
        <v>1492</v>
      </c>
      <c r="D139" t="s">
        <v>100</v>
      </c>
      <c r="E139" t="s">
        <v>123</v>
      </c>
      <c r="F139" t="s">
        <v>1493</v>
      </c>
      <c r="G139" t="s">
        <v>509</v>
      </c>
      <c r="H139" t="s">
        <v>102</v>
      </c>
      <c r="I139" s="77">
        <v>139587.94</v>
      </c>
      <c r="J139" s="77">
        <v>1146</v>
      </c>
      <c r="K139" s="77">
        <v>0</v>
      </c>
      <c r="L139" s="77">
        <v>1599.6777924</v>
      </c>
      <c r="M139" s="78">
        <v>4.1000000000000003E-3</v>
      </c>
      <c r="N139" s="78">
        <v>6.9999999999999999E-4</v>
      </c>
      <c r="O139" s="78">
        <v>1E-4</v>
      </c>
    </row>
    <row r="140" spans="2:15">
      <c r="B140" t="s">
        <v>1494</v>
      </c>
      <c r="C140" t="s">
        <v>1495</v>
      </c>
      <c r="D140" t="s">
        <v>100</v>
      </c>
      <c r="E140" t="s">
        <v>123</v>
      </c>
      <c r="F140" t="s">
        <v>1496</v>
      </c>
      <c r="G140" t="s">
        <v>509</v>
      </c>
      <c r="H140" t="s">
        <v>102</v>
      </c>
      <c r="I140" s="77">
        <v>87148.14</v>
      </c>
      <c r="J140" s="77">
        <v>702.3</v>
      </c>
      <c r="K140" s="77">
        <v>0</v>
      </c>
      <c r="L140" s="77">
        <v>612.04138722000005</v>
      </c>
      <c r="M140" s="78">
        <v>5.7000000000000002E-3</v>
      </c>
      <c r="N140" s="78">
        <v>2.9999999999999997E-4</v>
      </c>
      <c r="O140" s="78">
        <v>0</v>
      </c>
    </row>
    <row r="141" spans="2:15">
      <c r="B141" t="s">
        <v>1497</v>
      </c>
      <c r="C141" t="s">
        <v>1498</v>
      </c>
      <c r="D141" t="s">
        <v>100</v>
      </c>
      <c r="E141" t="s">
        <v>123</v>
      </c>
      <c r="F141" t="s">
        <v>1499</v>
      </c>
      <c r="G141" t="s">
        <v>509</v>
      </c>
      <c r="H141" t="s">
        <v>102</v>
      </c>
      <c r="I141" s="77">
        <v>38075.64</v>
      </c>
      <c r="J141" s="77">
        <v>535.29999999999995</v>
      </c>
      <c r="K141" s="77">
        <v>0</v>
      </c>
      <c r="L141" s="77">
        <v>203.81890092</v>
      </c>
      <c r="M141" s="78">
        <v>2.5000000000000001E-3</v>
      </c>
      <c r="N141" s="78">
        <v>1E-4</v>
      </c>
      <c r="O141" s="78">
        <v>0</v>
      </c>
    </row>
    <row r="142" spans="2:15">
      <c r="B142" t="s">
        <v>1500</v>
      </c>
      <c r="C142" t="s">
        <v>1501</v>
      </c>
      <c r="D142" t="s">
        <v>100</v>
      </c>
      <c r="E142" t="s">
        <v>123</v>
      </c>
      <c r="F142" t="s">
        <v>1502</v>
      </c>
      <c r="G142" t="s">
        <v>509</v>
      </c>
      <c r="H142" t="s">
        <v>102</v>
      </c>
      <c r="I142" s="77">
        <v>664777.77</v>
      </c>
      <c r="J142" s="77">
        <v>1040</v>
      </c>
      <c r="K142" s="77">
        <v>0</v>
      </c>
      <c r="L142" s="77">
        <v>6913.6888079999999</v>
      </c>
      <c r="M142" s="78">
        <v>6.1999999999999998E-3</v>
      </c>
      <c r="N142" s="78">
        <v>3.0000000000000001E-3</v>
      </c>
      <c r="O142" s="78">
        <v>4.0000000000000002E-4</v>
      </c>
    </row>
    <row r="143" spans="2:15">
      <c r="B143" t="s">
        <v>1503</v>
      </c>
      <c r="C143" t="s">
        <v>1504</v>
      </c>
      <c r="D143" t="s">
        <v>100</v>
      </c>
      <c r="E143" t="s">
        <v>123</v>
      </c>
      <c r="F143" t="s">
        <v>1505</v>
      </c>
      <c r="G143" t="s">
        <v>509</v>
      </c>
      <c r="H143" t="s">
        <v>102</v>
      </c>
      <c r="I143" s="77">
        <v>83536.479999999996</v>
      </c>
      <c r="J143" s="77">
        <v>3273</v>
      </c>
      <c r="K143" s="77">
        <v>0</v>
      </c>
      <c r="L143" s="77">
        <v>2734.1489904</v>
      </c>
      <c r="M143" s="78">
        <v>3.2000000000000002E-3</v>
      </c>
      <c r="N143" s="78">
        <v>1.1999999999999999E-3</v>
      </c>
      <c r="O143" s="78">
        <v>2.0000000000000001E-4</v>
      </c>
    </row>
    <row r="144" spans="2:15">
      <c r="B144" t="s">
        <v>1506</v>
      </c>
      <c r="C144" t="s">
        <v>1507</v>
      </c>
      <c r="D144" t="s">
        <v>100</v>
      </c>
      <c r="E144" t="s">
        <v>123</v>
      </c>
      <c r="F144" t="s">
        <v>1508</v>
      </c>
      <c r="G144" t="s">
        <v>509</v>
      </c>
      <c r="H144" t="s">
        <v>102</v>
      </c>
      <c r="I144" s="77">
        <v>426999.17</v>
      </c>
      <c r="J144" s="77">
        <v>279.10000000000002</v>
      </c>
      <c r="K144" s="77">
        <v>0</v>
      </c>
      <c r="L144" s="77">
        <v>1191.7546834699999</v>
      </c>
      <c r="M144" s="78">
        <v>5.0000000000000001E-3</v>
      </c>
      <c r="N144" s="78">
        <v>5.0000000000000001E-4</v>
      </c>
      <c r="O144" s="78">
        <v>1E-4</v>
      </c>
    </row>
    <row r="145" spans="2:15">
      <c r="B145" t="s">
        <v>1509</v>
      </c>
      <c r="C145" t="s">
        <v>1510</v>
      </c>
      <c r="D145" t="s">
        <v>100</v>
      </c>
      <c r="E145" t="s">
        <v>123</v>
      </c>
      <c r="F145" t="s">
        <v>1511</v>
      </c>
      <c r="G145" t="s">
        <v>509</v>
      </c>
      <c r="H145" t="s">
        <v>102</v>
      </c>
      <c r="I145" s="77">
        <v>25785.78</v>
      </c>
      <c r="J145" s="77">
        <v>5515</v>
      </c>
      <c r="K145" s="77">
        <v>15.47147</v>
      </c>
      <c r="L145" s="77">
        <v>1437.557237</v>
      </c>
      <c r="M145" s="78">
        <v>3.0999999999999999E-3</v>
      </c>
      <c r="N145" s="78">
        <v>5.9999999999999995E-4</v>
      </c>
      <c r="O145" s="78">
        <v>1E-4</v>
      </c>
    </row>
    <row r="146" spans="2:15">
      <c r="B146" t="s">
        <v>1512</v>
      </c>
      <c r="C146" t="s">
        <v>1513</v>
      </c>
      <c r="D146" t="s">
        <v>100</v>
      </c>
      <c r="E146" t="s">
        <v>123</v>
      </c>
      <c r="F146" t="s">
        <v>1514</v>
      </c>
      <c r="G146" t="s">
        <v>509</v>
      </c>
      <c r="H146" t="s">
        <v>102</v>
      </c>
      <c r="I146" s="77">
        <v>101110.78</v>
      </c>
      <c r="J146" s="77">
        <v>1053</v>
      </c>
      <c r="K146" s="77">
        <v>0</v>
      </c>
      <c r="L146" s="77">
        <v>1064.6965134</v>
      </c>
      <c r="M146" s="78">
        <v>6.1000000000000004E-3</v>
      </c>
      <c r="N146" s="78">
        <v>5.0000000000000001E-4</v>
      </c>
      <c r="O146" s="78">
        <v>1E-4</v>
      </c>
    </row>
    <row r="147" spans="2:15">
      <c r="B147" t="s">
        <v>1515</v>
      </c>
      <c r="C147" t="s">
        <v>1516</v>
      </c>
      <c r="D147" t="s">
        <v>100</v>
      </c>
      <c r="E147" t="s">
        <v>123</v>
      </c>
      <c r="F147" t="s">
        <v>1517</v>
      </c>
      <c r="G147" t="s">
        <v>1218</v>
      </c>
      <c r="H147" t="s">
        <v>102</v>
      </c>
      <c r="I147" s="77">
        <v>60454.5</v>
      </c>
      <c r="J147" s="77">
        <v>1966</v>
      </c>
      <c r="K147" s="77">
        <v>67.953580000000002</v>
      </c>
      <c r="L147" s="77">
        <v>1256.4890499999999</v>
      </c>
      <c r="M147" s="78">
        <v>4.1999999999999997E-3</v>
      </c>
      <c r="N147" s="78">
        <v>5.0000000000000001E-4</v>
      </c>
      <c r="O147" s="78">
        <v>1E-4</v>
      </c>
    </row>
    <row r="148" spans="2:15">
      <c r="B148" t="s">
        <v>1518</v>
      </c>
      <c r="C148" t="s">
        <v>1519</v>
      </c>
      <c r="D148" t="s">
        <v>100</v>
      </c>
      <c r="E148" t="s">
        <v>123</v>
      </c>
      <c r="F148" t="s">
        <v>1520</v>
      </c>
      <c r="G148" t="s">
        <v>1218</v>
      </c>
      <c r="H148" t="s">
        <v>102</v>
      </c>
      <c r="I148" s="77">
        <v>2549.5</v>
      </c>
      <c r="J148" s="77">
        <v>14700</v>
      </c>
      <c r="K148" s="77">
        <v>0</v>
      </c>
      <c r="L148" s="77">
        <v>374.7765</v>
      </c>
      <c r="M148" s="78">
        <v>8.0000000000000004E-4</v>
      </c>
      <c r="N148" s="78">
        <v>2.0000000000000001E-4</v>
      </c>
      <c r="O148" s="78">
        <v>0</v>
      </c>
    </row>
    <row r="149" spans="2:15">
      <c r="B149" t="s">
        <v>1521</v>
      </c>
      <c r="C149" t="s">
        <v>1522</v>
      </c>
      <c r="D149" t="s">
        <v>100</v>
      </c>
      <c r="E149" t="s">
        <v>123</v>
      </c>
      <c r="F149" t="s">
        <v>1523</v>
      </c>
      <c r="G149" t="s">
        <v>1218</v>
      </c>
      <c r="H149" t="s">
        <v>102</v>
      </c>
      <c r="I149" s="77">
        <v>44013.120000000003</v>
      </c>
      <c r="J149" s="77">
        <v>8299</v>
      </c>
      <c r="K149" s="77">
        <v>0</v>
      </c>
      <c r="L149" s="77">
        <v>3652.6488288</v>
      </c>
      <c r="M149" s="78">
        <v>3.5000000000000001E-3</v>
      </c>
      <c r="N149" s="78">
        <v>1.6000000000000001E-3</v>
      </c>
      <c r="O149" s="78">
        <v>2.0000000000000001E-4</v>
      </c>
    </row>
    <row r="150" spans="2:15">
      <c r="B150" t="s">
        <v>1524</v>
      </c>
      <c r="C150" t="s">
        <v>1525</v>
      </c>
      <c r="D150" t="s">
        <v>100</v>
      </c>
      <c r="E150" t="s">
        <v>123</v>
      </c>
      <c r="F150" t="s">
        <v>1526</v>
      </c>
      <c r="G150" t="s">
        <v>1527</v>
      </c>
      <c r="H150" t="s">
        <v>102</v>
      </c>
      <c r="I150" s="77">
        <v>83803.78</v>
      </c>
      <c r="J150" s="77">
        <v>738.2</v>
      </c>
      <c r="K150" s="77">
        <v>0</v>
      </c>
      <c r="L150" s="77">
        <v>618.63950395999996</v>
      </c>
      <c r="M150" s="78">
        <v>1.6999999999999999E-3</v>
      </c>
      <c r="N150" s="78">
        <v>2.9999999999999997E-4</v>
      </c>
      <c r="O150" s="78">
        <v>0</v>
      </c>
    </row>
    <row r="151" spans="2:15">
      <c r="B151" t="s">
        <v>1528</v>
      </c>
      <c r="C151" t="s">
        <v>1529</v>
      </c>
      <c r="D151" t="s">
        <v>100</v>
      </c>
      <c r="E151" t="s">
        <v>123</v>
      </c>
      <c r="F151" t="s">
        <v>1530</v>
      </c>
      <c r="G151" t="s">
        <v>679</v>
      </c>
      <c r="H151" t="s">
        <v>102</v>
      </c>
      <c r="I151" s="77">
        <v>41589.980000000003</v>
      </c>
      <c r="J151" s="77">
        <v>6895</v>
      </c>
      <c r="K151" s="77">
        <v>0</v>
      </c>
      <c r="L151" s="77">
        <v>2867.6291209999999</v>
      </c>
      <c r="M151" s="78">
        <v>6.9999999999999999E-4</v>
      </c>
      <c r="N151" s="78">
        <v>1.1999999999999999E-3</v>
      </c>
      <c r="O151" s="78">
        <v>2.0000000000000001E-4</v>
      </c>
    </row>
    <row r="152" spans="2:15">
      <c r="B152" t="s">
        <v>1531</v>
      </c>
      <c r="C152" t="s">
        <v>1532</v>
      </c>
      <c r="D152" t="s">
        <v>100</v>
      </c>
      <c r="E152" t="s">
        <v>123</v>
      </c>
      <c r="F152" t="s">
        <v>1533</v>
      </c>
      <c r="G152" t="s">
        <v>789</v>
      </c>
      <c r="H152" t="s">
        <v>102</v>
      </c>
      <c r="I152" s="77">
        <v>123771.73</v>
      </c>
      <c r="J152" s="77">
        <v>542.5</v>
      </c>
      <c r="K152" s="77">
        <v>0</v>
      </c>
      <c r="L152" s="77">
        <v>671.46163524999997</v>
      </c>
      <c r="M152" s="78">
        <v>2.2000000000000001E-3</v>
      </c>
      <c r="N152" s="78">
        <v>2.9999999999999997E-4</v>
      </c>
      <c r="O152" s="78">
        <v>0</v>
      </c>
    </row>
    <row r="153" spans="2:15">
      <c r="B153" t="s">
        <v>1534</v>
      </c>
      <c r="C153" t="s">
        <v>1535</v>
      </c>
      <c r="D153" t="s">
        <v>100</v>
      </c>
      <c r="E153" t="s">
        <v>123</v>
      </c>
      <c r="F153" t="s">
        <v>1536</v>
      </c>
      <c r="G153" t="s">
        <v>789</v>
      </c>
      <c r="H153" t="s">
        <v>102</v>
      </c>
      <c r="I153" s="77">
        <v>7.0000000000000007E-2</v>
      </c>
      <c r="J153" s="77">
        <v>6848</v>
      </c>
      <c r="K153" s="77">
        <v>0</v>
      </c>
      <c r="L153" s="77">
        <v>4.7936000000000003E-3</v>
      </c>
      <c r="M153" s="78">
        <v>0</v>
      </c>
      <c r="N153" s="78">
        <v>0</v>
      </c>
      <c r="O153" s="78">
        <v>0</v>
      </c>
    </row>
    <row r="154" spans="2:15">
      <c r="B154" t="s">
        <v>1537</v>
      </c>
      <c r="C154" t="s">
        <v>1538</v>
      </c>
      <c r="D154" t="s">
        <v>100</v>
      </c>
      <c r="E154" t="s">
        <v>123</v>
      </c>
      <c r="F154" t="s">
        <v>1539</v>
      </c>
      <c r="G154" t="s">
        <v>789</v>
      </c>
      <c r="H154" t="s">
        <v>102</v>
      </c>
      <c r="I154" s="77">
        <v>427012.48</v>
      </c>
      <c r="J154" s="77">
        <v>192.8</v>
      </c>
      <c r="K154" s="77">
        <v>0</v>
      </c>
      <c r="L154" s="77">
        <v>823.28006144000005</v>
      </c>
      <c r="M154" s="78">
        <v>2.8999999999999998E-3</v>
      </c>
      <c r="N154" s="78">
        <v>4.0000000000000002E-4</v>
      </c>
      <c r="O154" s="78">
        <v>1E-4</v>
      </c>
    </row>
    <row r="155" spans="2:15">
      <c r="B155" t="s">
        <v>1540</v>
      </c>
      <c r="C155" t="s">
        <v>1541</v>
      </c>
      <c r="D155" t="s">
        <v>100</v>
      </c>
      <c r="E155" t="s">
        <v>123</v>
      </c>
      <c r="F155" t="s">
        <v>1542</v>
      </c>
      <c r="G155" t="s">
        <v>789</v>
      </c>
      <c r="H155" t="s">
        <v>102</v>
      </c>
      <c r="I155" s="77">
        <v>163959.54</v>
      </c>
      <c r="J155" s="77">
        <v>759.4</v>
      </c>
      <c r="K155" s="77">
        <v>0</v>
      </c>
      <c r="L155" s="77">
        <v>1245.10874676</v>
      </c>
      <c r="M155" s="78">
        <v>4.1000000000000003E-3</v>
      </c>
      <c r="N155" s="78">
        <v>5.0000000000000001E-4</v>
      </c>
      <c r="O155" s="78">
        <v>1E-4</v>
      </c>
    </row>
    <row r="156" spans="2:15">
      <c r="B156" t="s">
        <v>1543</v>
      </c>
      <c r="C156" t="s">
        <v>1544</v>
      </c>
      <c r="D156" t="s">
        <v>100</v>
      </c>
      <c r="E156" t="s">
        <v>123</v>
      </c>
      <c r="F156" t="s">
        <v>1545</v>
      </c>
      <c r="G156" t="s">
        <v>843</v>
      </c>
      <c r="H156" t="s">
        <v>102</v>
      </c>
      <c r="I156" s="77">
        <v>34404.93</v>
      </c>
      <c r="J156" s="77">
        <v>9300</v>
      </c>
      <c r="K156" s="77">
        <v>0</v>
      </c>
      <c r="L156" s="77">
        <v>3199.6584899999998</v>
      </c>
      <c r="M156" s="78">
        <v>3.8999999999999998E-3</v>
      </c>
      <c r="N156" s="78">
        <v>1.4E-3</v>
      </c>
      <c r="O156" s="78">
        <v>2.0000000000000001E-4</v>
      </c>
    </row>
    <row r="157" spans="2:15">
      <c r="B157" t="s">
        <v>1546</v>
      </c>
      <c r="C157" t="s">
        <v>1547</v>
      </c>
      <c r="D157" t="s">
        <v>100</v>
      </c>
      <c r="E157" t="s">
        <v>123</v>
      </c>
      <c r="F157" t="s">
        <v>1548</v>
      </c>
      <c r="G157" t="s">
        <v>843</v>
      </c>
      <c r="H157" t="s">
        <v>102</v>
      </c>
      <c r="I157" s="77">
        <v>464144</v>
      </c>
      <c r="J157" s="77">
        <v>424.7</v>
      </c>
      <c r="K157" s="77">
        <v>0</v>
      </c>
      <c r="L157" s="77">
        <v>1971.219568</v>
      </c>
      <c r="M157" s="78">
        <v>1.6000000000000001E-3</v>
      </c>
      <c r="N157" s="78">
        <v>8.0000000000000004E-4</v>
      </c>
      <c r="O157" s="78">
        <v>1E-4</v>
      </c>
    </row>
    <row r="158" spans="2:15">
      <c r="B158" t="s">
        <v>1549</v>
      </c>
      <c r="C158" t="s">
        <v>1550</v>
      </c>
      <c r="D158" t="s">
        <v>100</v>
      </c>
      <c r="E158" t="s">
        <v>123</v>
      </c>
      <c r="F158" t="s">
        <v>1551</v>
      </c>
      <c r="G158" t="s">
        <v>843</v>
      </c>
      <c r="H158" t="s">
        <v>102</v>
      </c>
      <c r="I158" s="77">
        <v>7240.49</v>
      </c>
      <c r="J158" s="77">
        <v>18850</v>
      </c>
      <c r="K158" s="77">
        <v>0</v>
      </c>
      <c r="L158" s="77">
        <v>1364.832365</v>
      </c>
      <c r="M158" s="78">
        <v>3.2000000000000002E-3</v>
      </c>
      <c r="N158" s="78">
        <v>5.9999999999999995E-4</v>
      </c>
      <c r="O158" s="78">
        <v>1E-4</v>
      </c>
    </row>
    <row r="159" spans="2:15">
      <c r="B159" t="s">
        <v>1552</v>
      </c>
      <c r="C159" t="s">
        <v>1553</v>
      </c>
      <c r="D159" t="s">
        <v>100</v>
      </c>
      <c r="E159" t="s">
        <v>123</v>
      </c>
      <c r="F159" t="s">
        <v>1554</v>
      </c>
      <c r="G159" t="s">
        <v>843</v>
      </c>
      <c r="H159" t="s">
        <v>102</v>
      </c>
      <c r="I159" s="77">
        <v>52259.74</v>
      </c>
      <c r="J159" s="77">
        <v>226</v>
      </c>
      <c r="K159" s="77">
        <v>0</v>
      </c>
      <c r="L159" s="77">
        <v>118.1070124</v>
      </c>
      <c r="M159" s="78">
        <v>6.9999999999999999E-4</v>
      </c>
      <c r="N159" s="78">
        <v>1E-4</v>
      </c>
      <c r="O159" s="78">
        <v>0</v>
      </c>
    </row>
    <row r="160" spans="2:15">
      <c r="B160" t="s">
        <v>1555</v>
      </c>
      <c r="C160" t="s">
        <v>1556</v>
      </c>
      <c r="D160" t="s">
        <v>100</v>
      </c>
      <c r="E160" t="s">
        <v>123</v>
      </c>
      <c r="F160" t="s">
        <v>1557</v>
      </c>
      <c r="G160" t="s">
        <v>647</v>
      </c>
      <c r="H160" t="s">
        <v>102</v>
      </c>
      <c r="I160" s="77">
        <v>505351.89</v>
      </c>
      <c r="J160" s="77">
        <v>435.2</v>
      </c>
      <c r="K160" s="77">
        <v>0</v>
      </c>
      <c r="L160" s="77">
        <v>2199.2914252800001</v>
      </c>
      <c r="M160" s="78">
        <v>3.0999999999999999E-3</v>
      </c>
      <c r="N160" s="78">
        <v>8.9999999999999998E-4</v>
      </c>
      <c r="O160" s="78">
        <v>1E-4</v>
      </c>
    </row>
    <row r="161" spans="2:15">
      <c r="B161" t="s">
        <v>1558</v>
      </c>
      <c r="C161" t="s">
        <v>1559</v>
      </c>
      <c r="D161" t="s">
        <v>100</v>
      </c>
      <c r="E161" t="s">
        <v>123</v>
      </c>
      <c r="F161" t="s">
        <v>907</v>
      </c>
      <c r="G161" t="s">
        <v>350</v>
      </c>
      <c r="H161" t="s">
        <v>102</v>
      </c>
      <c r="I161" s="77">
        <v>572444.26</v>
      </c>
      <c r="J161" s="77">
        <v>470.9</v>
      </c>
      <c r="K161" s="77">
        <v>0</v>
      </c>
      <c r="L161" s="77">
        <v>2695.6400203399999</v>
      </c>
      <c r="M161" s="78">
        <v>8.0999999999999996E-3</v>
      </c>
      <c r="N161" s="78">
        <v>1.1999999999999999E-3</v>
      </c>
      <c r="O161" s="78">
        <v>2.0000000000000001E-4</v>
      </c>
    </row>
    <row r="162" spans="2:15">
      <c r="B162" t="s">
        <v>1560</v>
      </c>
      <c r="C162" t="s">
        <v>1561</v>
      </c>
      <c r="D162" t="s">
        <v>100</v>
      </c>
      <c r="E162" t="s">
        <v>123</v>
      </c>
      <c r="F162" t="s">
        <v>1562</v>
      </c>
      <c r="G162" t="s">
        <v>1563</v>
      </c>
      <c r="H162" t="s">
        <v>102</v>
      </c>
      <c r="I162" s="77">
        <v>1247474.19</v>
      </c>
      <c r="J162" s="77">
        <v>165.9</v>
      </c>
      <c r="K162" s="77">
        <v>0</v>
      </c>
      <c r="L162" s="77">
        <v>2069.5596812099998</v>
      </c>
      <c r="M162" s="78">
        <v>4.1999999999999997E-3</v>
      </c>
      <c r="N162" s="78">
        <v>8.9999999999999998E-4</v>
      </c>
      <c r="O162" s="78">
        <v>1E-4</v>
      </c>
    </row>
    <row r="163" spans="2:15">
      <c r="B163" t="s">
        <v>1564</v>
      </c>
      <c r="C163" t="s">
        <v>1565</v>
      </c>
      <c r="D163" t="s">
        <v>100</v>
      </c>
      <c r="E163" t="s">
        <v>123</v>
      </c>
      <c r="F163" t="s">
        <v>1566</v>
      </c>
      <c r="G163" t="s">
        <v>1563</v>
      </c>
      <c r="H163" t="s">
        <v>102</v>
      </c>
      <c r="I163" s="77">
        <v>0.03</v>
      </c>
      <c r="J163" s="77">
        <v>967.1</v>
      </c>
      <c r="K163" s="77">
        <v>0</v>
      </c>
      <c r="L163" s="77">
        <v>2.9012999999999999E-4</v>
      </c>
      <c r="M163" s="78">
        <v>0</v>
      </c>
      <c r="N163" s="78">
        <v>0</v>
      </c>
      <c r="O163" s="78">
        <v>0</v>
      </c>
    </row>
    <row r="164" spans="2:15">
      <c r="B164" t="s">
        <v>1567</v>
      </c>
      <c r="C164" t="s">
        <v>1568</v>
      </c>
      <c r="D164" t="s">
        <v>100</v>
      </c>
      <c r="E164" t="s">
        <v>123</v>
      </c>
      <c r="F164" t="s">
        <v>1569</v>
      </c>
      <c r="G164" t="s">
        <v>1570</v>
      </c>
      <c r="H164" t="s">
        <v>102</v>
      </c>
      <c r="I164" s="77">
        <v>370299.29</v>
      </c>
      <c r="J164" s="77">
        <v>669.3</v>
      </c>
      <c r="K164" s="77">
        <v>0</v>
      </c>
      <c r="L164" s="77">
        <v>2478.41314797</v>
      </c>
      <c r="M164" s="78">
        <v>3.8999999999999998E-3</v>
      </c>
      <c r="N164" s="78">
        <v>1.1000000000000001E-3</v>
      </c>
      <c r="O164" s="78">
        <v>2.0000000000000001E-4</v>
      </c>
    </row>
    <row r="165" spans="2:15">
      <c r="B165" t="s">
        <v>1571</v>
      </c>
      <c r="C165" t="s">
        <v>1572</v>
      </c>
      <c r="D165" t="s">
        <v>100</v>
      </c>
      <c r="E165" t="s">
        <v>123</v>
      </c>
      <c r="F165" t="s">
        <v>1573</v>
      </c>
      <c r="G165" t="s">
        <v>125</v>
      </c>
      <c r="H165" t="s">
        <v>102</v>
      </c>
      <c r="I165" s="77">
        <v>2410.4499999999998</v>
      </c>
      <c r="J165" s="77">
        <v>7518</v>
      </c>
      <c r="K165" s="77">
        <v>0</v>
      </c>
      <c r="L165" s="77">
        <v>181.21763100000001</v>
      </c>
      <c r="M165" s="78">
        <v>2.0000000000000001E-4</v>
      </c>
      <c r="N165" s="78">
        <v>1E-4</v>
      </c>
      <c r="O165" s="78">
        <v>0</v>
      </c>
    </row>
    <row r="166" spans="2:15">
      <c r="B166" t="s">
        <v>1574</v>
      </c>
      <c r="C166" t="s">
        <v>1575</v>
      </c>
      <c r="D166" t="s">
        <v>100</v>
      </c>
      <c r="E166" t="s">
        <v>123</v>
      </c>
      <c r="F166" t="s">
        <v>1576</v>
      </c>
      <c r="G166" t="s">
        <v>125</v>
      </c>
      <c r="H166" t="s">
        <v>102</v>
      </c>
      <c r="I166" s="77">
        <v>416214.37</v>
      </c>
      <c r="J166" s="77">
        <v>129.69999999999999</v>
      </c>
      <c r="K166" s="77">
        <v>0</v>
      </c>
      <c r="L166" s="77">
        <v>539.83003788999997</v>
      </c>
      <c r="M166" s="78">
        <v>3.8E-3</v>
      </c>
      <c r="N166" s="78">
        <v>2.0000000000000001E-4</v>
      </c>
      <c r="O166" s="78">
        <v>0</v>
      </c>
    </row>
    <row r="167" spans="2:15">
      <c r="B167" t="s">
        <v>1577</v>
      </c>
      <c r="C167" t="s">
        <v>1578</v>
      </c>
      <c r="D167" t="s">
        <v>100</v>
      </c>
      <c r="E167" t="s">
        <v>123</v>
      </c>
      <c r="F167" t="s">
        <v>1579</v>
      </c>
      <c r="G167" t="s">
        <v>125</v>
      </c>
      <c r="H167" t="s">
        <v>102</v>
      </c>
      <c r="I167" s="77">
        <v>104824.34</v>
      </c>
      <c r="J167" s="77">
        <v>372.1</v>
      </c>
      <c r="K167" s="77">
        <v>0</v>
      </c>
      <c r="L167" s="77">
        <v>390.05136914000002</v>
      </c>
      <c r="M167" s="78">
        <v>4.4000000000000003E-3</v>
      </c>
      <c r="N167" s="78">
        <v>2.0000000000000001E-4</v>
      </c>
      <c r="O167" s="78">
        <v>0</v>
      </c>
    </row>
    <row r="168" spans="2:15">
      <c r="B168" t="s">
        <v>1580</v>
      </c>
      <c r="C168" t="s">
        <v>1581</v>
      </c>
      <c r="D168" t="s">
        <v>100</v>
      </c>
      <c r="E168" t="s">
        <v>123</v>
      </c>
      <c r="F168" t="s">
        <v>1582</v>
      </c>
      <c r="G168" t="s">
        <v>125</v>
      </c>
      <c r="H168" t="s">
        <v>102</v>
      </c>
      <c r="I168" s="77">
        <v>34037.230000000003</v>
      </c>
      <c r="J168" s="77">
        <v>540</v>
      </c>
      <c r="K168" s="77">
        <v>0</v>
      </c>
      <c r="L168" s="77">
        <v>183.801042</v>
      </c>
      <c r="M168" s="78">
        <v>4.4999999999999997E-3</v>
      </c>
      <c r="N168" s="78">
        <v>1E-4</v>
      </c>
      <c r="O168" s="78">
        <v>0</v>
      </c>
    </row>
    <row r="169" spans="2:15">
      <c r="B169" t="s">
        <v>1583</v>
      </c>
      <c r="C169" t="s">
        <v>1584</v>
      </c>
      <c r="D169" t="s">
        <v>100</v>
      </c>
      <c r="E169" t="s">
        <v>123</v>
      </c>
      <c r="F169" t="s">
        <v>1585</v>
      </c>
      <c r="G169" t="s">
        <v>125</v>
      </c>
      <c r="H169" t="s">
        <v>102</v>
      </c>
      <c r="I169" s="77">
        <v>277460.17</v>
      </c>
      <c r="J169" s="77">
        <v>241</v>
      </c>
      <c r="K169" s="77">
        <v>0</v>
      </c>
      <c r="L169" s="77">
        <v>668.67900970000005</v>
      </c>
      <c r="M169" s="78">
        <v>3.5999999999999999E-3</v>
      </c>
      <c r="N169" s="78">
        <v>2.9999999999999997E-4</v>
      </c>
      <c r="O169" s="78">
        <v>0</v>
      </c>
    </row>
    <row r="170" spans="2:15">
      <c r="B170" t="s">
        <v>1586</v>
      </c>
      <c r="C170" t="s">
        <v>1587</v>
      </c>
      <c r="D170" t="s">
        <v>100</v>
      </c>
      <c r="E170" t="s">
        <v>123</v>
      </c>
      <c r="F170" t="s">
        <v>1588</v>
      </c>
      <c r="G170" t="s">
        <v>1372</v>
      </c>
      <c r="H170" t="s">
        <v>102</v>
      </c>
      <c r="I170" s="77">
        <v>104510.63</v>
      </c>
      <c r="J170" s="77">
        <v>171.5</v>
      </c>
      <c r="K170" s="77">
        <v>0</v>
      </c>
      <c r="L170" s="77">
        <v>179.23573045000001</v>
      </c>
      <c r="M170" s="78">
        <v>1.1000000000000001E-3</v>
      </c>
      <c r="N170" s="78">
        <v>1E-4</v>
      </c>
      <c r="O170" s="78">
        <v>0</v>
      </c>
    </row>
    <row r="171" spans="2:15">
      <c r="B171" t="s">
        <v>1589</v>
      </c>
      <c r="C171" t="s">
        <v>1590</v>
      </c>
      <c r="D171" t="s">
        <v>100</v>
      </c>
      <c r="E171" t="s">
        <v>123</v>
      </c>
      <c r="F171" t="s">
        <v>1591</v>
      </c>
      <c r="G171" t="s">
        <v>1372</v>
      </c>
      <c r="H171" t="s">
        <v>102</v>
      </c>
      <c r="I171" s="77">
        <v>433938.23</v>
      </c>
      <c r="J171" s="77">
        <v>17.600000000000001</v>
      </c>
      <c r="K171" s="77">
        <v>0</v>
      </c>
      <c r="L171" s="77">
        <v>76.373128480000005</v>
      </c>
      <c r="M171" s="78">
        <v>4.1999999999999997E-3</v>
      </c>
      <c r="N171" s="78">
        <v>0</v>
      </c>
      <c r="O171" s="78">
        <v>0</v>
      </c>
    </row>
    <row r="172" spans="2:15">
      <c r="B172" t="s">
        <v>1592</v>
      </c>
      <c r="C172" t="s">
        <v>1593</v>
      </c>
      <c r="D172" t="s">
        <v>100</v>
      </c>
      <c r="E172" t="s">
        <v>123</v>
      </c>
      <c r="F172" t="s">
        <v>1594</v>
      </c>
      <c r="G172" t="s">
        <v>1372</v>
      </c>
      <c r="H172" t="s">
        <v>102</v>
      </c>
      <c r="I172" s="77">
        <v>69546.2</v>
      </c>
      <c r="J172" s="77">
        <v>591.1</v>
      </c>
      <c r="K172" s="77">
        <v>0</v>
      </c>
      <c r="L172" s="77">
        <v>411.08758820000003</v>
      </c>
      <c r="M172" s="78">
        <v>3.2000000000000002E-3</v>
      </c>
      <c r="N172" s="78">
        <v>2.0000000000000001E-4</v>
      </c>
      <c r="O172" s="78">
        <v>0</v>
      </c>
    </row>
    <row r="173" spans="2:15">
      <c r="B173" t="s">
        <v>1595</v>
      </c>
      <c r="C173" t="s">
        <v>1596</v>
      </c>
      <c r="D173" t="s">
        <v>100</v>
      </c>
      <c r="E173" t="s">
        <v>123</v>
      </c>
      <c r="F173" t="s">
        <v>1597</v>
      </c>
      <c r="G173" t="s">
        <v>734</v>
      </c>
      <c r="H173" t="s">
        <v>102</v>
      </c>
      <c r="I173" s="77">
        <v>260704.16</v>
      </c>
      <c r="J173" s="77">
        <v>93.6</v>
      </c>
      <c r="K173" s="77">
        <v>0</v>
      </c>
      <c r="L173" s="77">
        <v>244.01909376</v>
      </c>
      <c r="M173" s="78">
        <v>1.5E-3</v>
      </c>
      <c r="N173" s="78">
        <v>1E-4</v>
      </c>
      <c r="O173" s="78">
        <v>0</v>
      </c>
    </row>
    <row r="174" spans="2:15">
      <c r="B174" t="s">
        <v>1598</v>
      </c>
      <c r="C174" t="s">
        <v>1599</v>
      </c>
      <c r="D174" t="s">
        <v>100</v>
      </c>
      <c r="E174" t="s">
        <v>123</v>
      </c>
      <c r="F174" t="s">
        <v>1600</v>
      </c>
      <c r="G174" t="s">
        <v>734</v>
      </c>
      <c r="H174" t="s">
        <v>102</v>
      </c>
      <c r="I174" s="77">
        <v>173364.49</v>
      </c>
      <c r="J174" s="77">
        <v>268</v>
      </c>
      <c r="K174" s="77">
        <v>0</v>
      </c>
      <c r="L174" s="77">
        <v>464.61683319999997</v>
      </c>
      <c r="M174" s="78">
        <v>1.4E-3</v>
      </c>
      <c r="N174" s="78">
        <v>2.0000000000000001E-4</v>
      </c>
      <c r="O174" s="78">
        <v>0</v>
      </c>
    </row>
    <row r="175" spans="2:15">
      <c r="B175" t="s">
        <v>1601</v>
      </c>
      <c r="C175" t="s">
        <v>1602</v>
      </c>
      <c r="D175" t="s">
        <v>100</v>
      </c>
      <c r="E175" t="s">
        <v>123</v>
      </c>
      <c r="F175" t="s">
        <v>1603</v>
      </c>
      <c r="G175" t="s">
        <v>734</v>
      </c>
      <c r="H175" t="s">
        <v>102</v>
      </c>
      <c r="I175" s="77">
        <v>230606.18</v>
      </c>
      <c r="J175" s="77">
        <v>716.9</v>
      </c>
      <c r="K175" s="77">
        <v>0</v>
      </c>
      <c r="L175" s="77">
        <v>1653.2157044200001</v>
      </c>
      <c r="M175" s="78">
        <v>1.6999999999999999E-3</v>
      </c>
      <c r="N175" s="78">
        <v>6.9999999999999999E-4</v>
      </c>
      <c r="O175" s="78">
        <v>1E-4</v>
      </c>
    </row>
    <row r="176" spans="2:15">
      <c r="B176" t="s">
        <v>1604</v>
      </c>
      <c r="C176" t="s">
        <v>1605</v>
      </c>
      <c r="D176" t="s">
        <v>100</v>
      </c>
      <c r="E176" t="s">
        <v>123</v>
      </c>
      <c r="F176" t="s">
        <v>1606</v>
      </c>
      <c r="G176" t="s">
        <v>127</v>
      </c>
      <c r="H176" t="s">
        <v>102</v>
      </c>
      <c r="I176" s="77">
        <v>225114.17</v>
      </c>
      <c r="J176" s="77">
        <v>426.8</v>
      </c>
      <c r="K176" s="77">
        <v>0</v>
      </c>
      <c r="L176" s="77">
        <v>960.78727756000001</v>
      </c>
      <c r="M176" s="78">
        <v>4.1000000000000003E-3</v>
      </c>
      <c r="N176" s="78">
        <v>4.0000000000000002E-4</v>
      </c>
      <c r="O176" s="78">
        <v>1E-4</v>
      </c>
    </row>
    <row r="177" spans="2:15">
      <c r="B177" t="s">
        <v>1607</v>
      </c>
      <c r="C177" t="s">
        <v>1608</v>
      </c>
      <c r="D177" t="s">
        <v>100</v>
      </c>
      <c r="E177" t="s">
        <v>123</v>
      </c>
      <c r="F177" t="s">
        <v>1609</v>
      </c>
      <c r="G177" t="s">
        <v>127</v>
      </c>
      <c r="H177" t="s">
        <v>102</v>
      </c>
      <c r="I177" s="77">
        <v>98989.64</v>
      </c>
      <c r="J177" s="77">
        <v>2113</v>
      </c>
      <c r="K177" s="77">
        <v>0</v>
      </c>
      <c r="L177" s="77">
        <v>2091.6510932000001</v>
      </c>
      <c r="M177" s="78">
        <v>5.8999999999999999E-3</v>
      </c>
      <c r="N177" s="78">
        <v>8.9999999999999998E-4</v>
      </c>
      <c r="O177" s="78">
        <v>1E-4</v>
      </c>
    </row>
    <row r="178" spans="2:15">
      <c r="B178" t="s">
        <v>1610</v>
      </c>
      <c r="C178" t="s">
        <v>1611</v>
      </c>
      <c r="D178" t="s">
        <v>100</v>
      </c>
      <c r="E178" t="s">
        <v>123</v>
      </c>
      <c r="F178" t="s">
        <v>1612</v>
      </c>
      <c r="G178" t="s">
        <v>127</v>
      </c>
      <c r="H178" t="s">
        <v>102</v>
      </c>
      <c r="I178" s="77">
        <v>37884.26</v>
      </c>
      <c r="J178" s="77">
        <v>1870</v>
      </c>
      <c r="K178" s="77">
        <v>0</v>
      </c>
      <c r="L178" s="77">
        <v>708.43566199999998</v>
      </c>
      <c r="M178" s="78">
        <v>5.7999999999999996E-3</v>
      </c>
      <c r="N178" s="78">
        <v>2.9999999999999997E-4</v>
      </c>
      <c r="O178" s="78">
        <v>0</v>
      </c>
    </row>
    <row r="179" spans="2:15">
      <c r="B179" t="s">
        <v>1613</v>
      </c>
      <c r="C179" t="s">
        <v>1614</v>
      </c>
      <c r="D179" t="s">
        <v>100</v>
      </c>
      <c r="E179" t="s">
        <v>123</v>
      </c>
      <c r="F179" t="s">
        <v>1615</v>
      </c>
      <c r="G179" t="s">
        <v>127</v>
      </c>
      <c r="H179" t="s">
        <v>102</v>
      </c>
      <c r="I179" s="77">
        <v>402258.13</v>
      </c>
      <c r="J179" s="77">
        <v>405.3</v>
      </c>
      <c r="K179" s="77">
        <v>0</v>
      </c>
      <c r="L179" s="77">
        <v>1630.3522008899999</v>
      </c>
      <c r="M179" s="78">
        <v>5.0000000000000001E-3</v>
      </c>
      <c r="N179" s="78">
        <v>6.9999999999999999E-4</v>
      </c>
      <c r="O179" s="78">
        <v>1E-4</v>
      </c>
    </row>
    <row r="180" spans="2:15">
      <c r="B180" t="s">
        <v>1616</v>
      </c>
      <c r="C180" t="s">
        <v>1617</v>
      </c>
      <c r="D180" t="s">
        <v>100</v>
      </c>
      <c r="E180" t="s">
        <v>123</v>
      </c>
      <c r="F180" t="s">
        <v>1618</v>
      </c>
      <c r="G180" t="s">
        <v>127</v>
      </c>
      <c r="H180" t="s">
        <v>102</v>
      </c>
      <c r="I180" s="77">
        <v>583828.93999999994</v>
      </c>
      <c r="J180" s="77">
        <v>500.1</v>
      </c>
      <c r="K180" s="77">
        <v>0</v>
      </c>
      <c r="L180" s="77">
        <v>2919.7285289400002</v>
      </c>
      <c r="M180" s="78">
        <v>6.4000000000000003E-3</v>
      </c>
      <c r="N180" s="78">
        <v>1.2999999999999999E-3</v>
      </c>
      <c r="O180" s="78">
        <v>2.0000000000000001E-4</v>
      </c>
    </row>
    <row r="181" spans="2:15">
      <c r="B181" t="s">
        <v>1619</v>
      </c>
      <c r="C181" t="s">
        <v>1620</v>
      </c>
      <c r="D181" t="s">
        <v>100</v>
      </c>
      <c r="E181" t="s">
        <v>123</v>
      </c>
      <c r="F181" t="s">
        <v>1621</v>
      </c>
      <c r="G181" t="s">
        <v>127</v>
      </c>
      <c r="H181" t="s">
        <v>102</v>
      </c>
      <c r="I181" s="77">
        <v>60504.63</v>
      </c>
      <c r="J181" s="77">
        <v>1493</v>
      </c>
      <c r="K181" s="77">
        <v>0</v>
      </c>
      <c r="L181" s="77">
        <v>903.3341259</v>
      </c>
      <c r="M181" s="78">
        <v>5.3E-3</v>
      </c>
      <c r="N181" s="78">
        <v>4.0000000000000002E-4</v>
      </c>
      <c r="O181" s="78">
        <v>1E-4</v>
      </c>
    </row>
    <row r="182" spans="2:15">
      <c r="B182" t="s">
        <v>1622</v>
      </c>
      <c r="C182" t="s">
        <v>1623</v>
      </c>
      <c r="D182" t="s">
        <v>100</v>
      </c>
      <c r="E182" t="s">
        <v>123</v>
      </c>
      <c r="F182" t="s">
        <v>1624</v>
      </c>
      <c r="G182" t="s">
        <v>129</v>
      </c>
      <c r="H182" t="s">
        <v>102</v>
      </c>
      <c r="I182" s="77">
        <v>34629.78</v>
      </c>
      <c r="J182" s="77">
        <v>2240</v>
      </c>
      <c r="K182" s="77">
        <v>0</v>
      </c>
      <c r="L182" s="77">
        <v>775.70707200000004</v>
      </c>
      <c r="M182" s="78">
        <v>2.8999999999999998E-3</v>
      </c>
      <c r="N182" s="78">
        <v>2.9999999999999997E-4</v>
      </c>
      <c r="O182" s="78">
        <v>0</v>
      </c>
    </row>
    <row r="183" spans="2:15">
      <c r="B183" t="s">
        <v>1625</v>
      </c>
      <c r="C183" t="s">
        <v>1626</v>
      </c>
      <c r="D183" t="s">
        <v>100</v>
      </c>
      <c r="E183" t="s">
        <v>123</v>
      </c>
      <c r="F183" t="s">
        <v>1627</v>
      </c>
      <c r="G183" t="s">
        <v>129</v>
      </c>
      <c r="H183" t="s">
        <v>102</v>
      </c>
      <c r="I183" s="77">
        <v>680383.89</v>
      </c>
      <c r="J183" s="77">
        <v>53.2</v>
      </c>
      <c r="K183" s="77">
        <v>0</v>
      </c>
      <c r="L183" s="77">
        <v>361.96422947999997</v>
      </c>
      <c r="M183" s="78">
        <v>5.0000000000000001E-3</v>
      </c>
      <c r="N183" s="78">
        <v>2.0000000000000001E-4</v>
      </c>
      <c r="O183" s="78">
        <v>0</v>
      </c>
    </row>
    <row r="184" spans="2:15">
      <c r="B184" t="s">
        <v>1628</v>
      </c>
      <c r="C184" t="s">
        <v>1629</v>
      </c>
      <c r="D184" t="s">
        <v>100</v>
      </c>
      <c r="E184" t="s">
        <v>123</v>
      </c>
      <c r="F184" t="s">
        <v>1630</v>
      </c>
      <c r="G184" t="s">
        <v>129</v>
      </c>
      <c r="H184" t="s">
        <v>102</v>
      </c>
      <c r="I184" s="77">
        <v>97006.09</v>
      </c>
      <c r="J184" s="77">
        <v>47.4</v>
      </c>
      <c r="K184" s="77">
        <v>0</v>
      </c>
      <c r="L184" s="77">
        <v>45.980886660000003</v>
      </c>
      <c r="M184" s="78">
        <v>2.5000000000000001E-3</v>
      </c>
      <c r="N184" s="78">
        <v>0</v>
      </c>
      <c r="O184" s="78">
        <v>0</v>
      </c>
    </row>
    <row r="185" spans="2:15">
      <c r="B185" s="79" t="s">
        <v>1631</v>
      </c>
      <c r="E185" s="16"/>
      <c r="F185" s="16"/>
      <c r="G185" s="16"/>
      <c r="I185" s="81">
        <v>0</v>
      </c>
      <c r="K185" s="81">
        <v>0</v>
      </c>
      <c r="L185" s="81">
        <v>0</v>
      </c>
      <c r="N185" s="80">
        <v>0</v>
      </c>
      <c r="O185" s="80">
        <v>0</v>
      </c>
    </row>
    <row r="186" spans="2:15">
      <c r="B186" t="s">
        <v>211</v>
      </c>
      <c r="C186" t="s">
        <v>211</v>
      </c>
      <c r="E186" s="16"/>
      <c r="F186" s="16"/>
      <c r="G186" t="s">
        <v>211</v>
      </c>
      <c r="H186" t="s">
        <v>211</v>
      </c>
      <c r="I186" s="77">
        <v>0</v>
      </c>
      <c r="J186" s="77">
        <v>0</v>
      </c>
      <c r="L186" s="77">
        <v>0</v>
      </c>
      <c r="M186" s="78">
        <v>0</v>
      </c>
      <c r="N186" s="78">
        <v>0</v>
      </c>
      <c r="O186" s="78">
        <v>0</v>
      </c>
    </row>
    <row r="187" spans="2:15">
      <c r="B187" s="79" t="s">
        <v>234</v>
      </c>
      <c r="E187" s="16"/>
      <c r="F187" s="16"/>
      <c r="G187" s="16"/>
      <c r="I187" s="81">
        <v>6617312.2400000002</v>
      </c>
      <c r="K187" s="81">
        <v>405.94934999999998</v>
      </c>
      <c r="L187" s="81">
        <v>679397.84010394895</v>
      </c>
      <c r="N187" s="80">
        <v>0.29139999999999999</v>
      </c>
      <c r="O187" s="80">
        <v>4.2599999999999999E-2</v>
      </c>
    </row>
    <row r="188" spans="2:15">
      <c r="B188" s="79" t="s">
        <v>330</v>
      </c>
      <c r="E188" s="16"/>
      <c r="F188" s="16"/>
      <c r="G188" s="16"/>
      <c r="I188" s="81">
        <v>3475482.21</v>
      </c>
      <c r="K188" s="81">
        <v>0</v>
      </c>
      <c r="L188" s="81">
        <v>220831.50385118247</v>
      </c>
      <c r="N188" s="80">
        <v>9.4700000000000006E-2</v>
      </c>
      <c r="O188" s="80">
        <v>1.38E-2</v>
      </c>
    </row>
    <row r="189" spans="2:15">
      <c r="B189" t="s">
        <v>1632</v>
      </c>
      <c r="C189" t="s">
        <v>1633</v>
      </c>
      <c r="D189" t="s">
        <v>1634</v>
      </c>
      <c r="E189" t="s">
        <v>920</v>
      </c>
      <c r="F189" t="s">
        <v>1635</v>
      </c>
      <c r="G189" t="s">
        <v>991</v>
      </c>
      <c r="H189" t="s">
        <v>106</v>
      </c>
      <c r="I189" s="77">
        <v>13779.92</v>
      </c>
      <c r="J189" s="77">
        <v>4109</v>
      </c>
      <c r="K189" s="77">
        <v>0</v>
      </c>
      <c r="L189" s="77">
        <v>2179.3688973672001</v>
      </c>
      <c r="M189" s="78">
        <v>1E-4</v>
      </c>
      <c r="N189" s="78">
        <v>8.9999999999999998E-4</v>
      </c>
      <c r="O189" s="78">
        <v>1E-4</v>
      </c>
    </row>
    <row r="190" spans="2:15">
      <c r="B190" t="s">
        <v>1636</v>
      </c>
      <c r="C190" t="s">
        <v>1637</v>
      </c>
      <c r="D190" t="s">
        <v>1638</v>
      </c>
      <c r="E190" t="s">
        <v>920</v>
      </c>
      <c r="F190" t="s">
        <v>1639</v>
      </c>
      <c r="G190" t="s">
        <v>983</v>
      </c>
      <c r="H190" t="s">
        <v>106</v>
      </c>
      <c r="I190" s="77">
        <v>24170.66</v>
      </c>
      <c r="J190" s="77">
        <v>1832</v>
      </c>
      <c r="K190" s="77">
        <v>0</v>
      </c>
      <c r="L190" s="77">
        <v>1704.3621846287999</v>
      </c>
      <c r="M190" s="78">
        <v>5.0000000000000001E-4</v>
      </c>
      <c r="N190" s="78">
        <v>6.9999999999999999E-4</v>
      </c>
      <c r="O190" s="78">
        <v>1E-4</v>
      </c>
    </row>
    <row r="191" spans="2:15">
      <c r="B191" t="s">
        <v>1640</v>
      </c>
      <c r="C191" t="s">
        <v>1641</v>
      </c>
      <c r="D191" t="s">
        <v>1634</v>
      </c>
      <c r="E191" t="s">
        <v>920</v>
      </c>
      <c r="F191" t="s">
        <v>1642</v>
      </c>
      <c r="G191" t="s">
        <v>1026</v>
      </c>
      <c r="H191" t="s">
        <v>106</v>
      </c>
      <c r="I191" s="77">
        <v>18202.439999999999</v>
      </c>
      <c r="J191" s="77">
        <v>2381</v>
      </c>
      <c r="K191" s="77">
        <v>0</v>
      </c>
      <c r="L191" s="77">
        <v>1668.1569710435999</v>
      </c>
      <c r="M191" s="78">
        <v>5.0000000000000001E-4</v>
      </c>
      <c r="N191" s="78">
        <v>6.9999999999999999E-4</v>
      </c>
      <c r="O191" s="78">
        <v>1E-4</v>
      </c>
    </row>
    <row r="192" spans="2:15">
      <c r="B192" t="s">
        <v>1643</v>
      </c>
      <c r="C192" t="s">
        <v>1644</v>
      </c>
      <c r="D192" t="s">
        <v>1634</v>
      </c>
      <c r="E192" t="s">
        <v>920</v>
      </c>
      <c r="F192" t="s">
        <v>1164</v>
      </c>
      <c r="G192" t="s">
        <v>938</v>
      </c>
      <c r="H192" t="s">
        <v>106</v>
      </c>
      <c r="I192" s="77">
        <v>54589.83</v>
      </c>
      <c r="J192" s="77">
        <v>6955</v>
      </c>
      <c r="K192" s="77">
        <v>0</v>
      </c>
      <c r="L192" s="77">
        <v>14613.5855818485</v>
      </c>
      <c r="M192" s="78">
        <v>8.9999999999999998E-4</v>
      </c>
      <c r="N192" s="78">
        <v>6.3E-3</v>
      </c>
      <c r="O192" s="78">
        <v>8.9999999999999998E-4</v>
      </c>
    </row>
    <row r="193" spans="2:15">
      <c r="B193" t="s">
        <v>1645</v>
      </c>
      <c r="C193" t="s">
        <v>1646</v>
      </c>
      <c r="D193" t="s">
        <v>1638</v>
      </c>
      <c r="E193" t="s">
        <v>920</v>
      </c>
      <c r="F193" t="s">
        <v>1647</v>
      </c>
      <c r="G193" t="s">
        <v>1074</v>
      </c>
      <c r="H193" t="s">
        <v>106</v>
      </c>
      <c r="I193" s="77">
        <v>38119.94</v>
      </c>
      <c r="J193" s="77">
        <v>3095</v>
      </c>
      <c r="K193" s="77">
        <v>0</v>
      </c>
      <c r="L193" s="77">
        <v>4541.0969384070004</v>
      </c>
      <c r="M193" s="78">
        <v>5.0000000000000001E-4</v>
      </c>
      <c r="N193" s="78">
        <v>1.9E-3</v>
      </c>
      <c r="O193" s="78">
        <v>2.9999999999999997E-4</v>
      </c>
    </row>
    <row r="194" spans="2:15">
      <c r="B194" t="s">
        <v>1648</v>
      </c>
      <c r="C194" t="s">
        <v>1649</v>
      </c>
      <c r="D194" t="s">
        <v>1638</v>
      </c>
      <c r="E194" t="s">
        <v>920</v>
      </c>
      <c r="F194" t="s">
        <v>1650</v>
      </c>
      <c r="G194" t="s">
        <v>1071</v>
      </c>
      <c r="H194" t="s">
        <v>106</v>
      </c>
      <c r="I194" s="77">
        <v>63465.81</v>
      </c>
      <c r="J194" s="77">
        <v>169</v>
      </c>
      <c r="K194" s="77">
        <v>0</v>
      </c>
      <c r="L194" s="77">
        <v>412.83303554610001</v>
      </c>
      <c r="M194" s="78">
        <v>2.3E-3</v>
      </c>
      <c r="N194" s="78">
        <v>2.0000000000000001E-4</v>
      </c>
      <c r="O194" s="78">
        <v>0</v>
      </c>
    </row>
    <row r="195" spans="2:15">
      <c r="B195" t="s">
        <v>1651</v>
      </c>
      <c r="C195" t="s">
        <v>1652</v>
      </c>
      <c r="D195" t="s">
        <v>1638</v>
      </c>
      <c r="E195" t="s">
        <v>920</v>
      </c>
      <c r="F195" t="s">
        <v>1653</v>
      </c>
      <c r="G195" t="s">
        <v>1071</v>
      </c>
      <c r="H195" t="s">
        <v>106</v>
      </c>
      <c r="I195" s="77">
        <v>33433.94</v>
      </c>
      <c r="J195" s="77">
        <v>1428.9996000000001</v>
      </c>
      <c r="K195" s="77">
        <v>0</v>
      </c>
      <c r="L195" s="77">
        <v>1838.9400742584601</v>
      </c>
      <c r="M195" s="78">
        <v>1.4E-3</v>
      </c>
      <c r="N195" s="78">
        <v>8.0000000000000004E-4</v>
      </c>
      <c r="O195" s="78">
        <v>1E-4</v>
      </c>
    </row>
    <row r="196" spans="2:15">
      <c r="B196" t="s">
        <v>1654</v>
      </c>
      <c r="C196" t="s">
        <v>1655</v>
      </c>
      <c r="D196" t="s">
        <v>1634</v>
      </c>
      <c r="E196" t="s">
        <v>920</v>
      </c>
      <c r="F196" t="s">
        <v>1656</v>
      </c>
      <c r="G196" t="s">
        <v>1657</v>
      </c>
      <c r="H196" t="s">
        <v>106</v>
      </c>
      <c r="I196" s="77">
        <v>24857.49</v>
      </c>
      <c r="J196" s="77">
        <v>3884</v>
      </c>
      <c r="K196" s="77">
        <v>0</v>
      </c>
      <c r="L196" s="77">
        <v>3716.0744447483999</v>
      </c>
      <c r="M196" s="78">
        <v>2.0000000000000001E-4</v>
      </c>
      <c r="N196" s="78">
        <v>1.6000000000000001E-3</v>
      </c>
      <c r="O196" s="78">
        <v>2.0000000000000001E-4</v>
      </c>
    </row>
    <row r="197" spans="2:15">
      <c r="B197" t="s">
        <v>1658</v>
      </c>
      <c r="C197" t="s">
        <v>1659</v>
      </c>
      <c r="D197" t="s">
        <v>1638</v>
      </c>
      <c r="E197" t="s">
        <v>920</v>
      </c>
      <c r="F197" t="s">
        <v>1660</v>
      </c>
      <c r="G197" t="s">
        <v>1661</v>
      </c>
      <c r="H197" t="s">
        <v>106</v>
      </c>
      <c r="I197" s="77">
        <v>23612.45</v>
      </c>
      <c r="J197" s="77">
        <v>13074</v>
      </c>
      <c r="K197" s="77">
        <v>0</v>
      </c>
      <c r="L197" s="77">
        <v>11882.216003337</v>
      </c>
      <c r="M197" s="78">
        <v>4.0000000000000002E-4</v>
      </c>
      <c r="N197" s="78">
        <v>5.1000000000000004E-3</v>
      </c>
      <c r="O197" s="78">
        <v>6.9999999999999999E-4</v>
      </c>
    </row>
    <row r="198" spans="2:15">
      <c r="B198" t="s">
        <v>1662</v>
      </c>
      <c r="C198" t="s">
        <v>1663</v>
      </c>
      <c r="D198" t="s">
        <v>1638</v>
      </c>
      <c r="E198" t="s">
        <v>920</v>
      </c>
      <c r="F198" t="s">
        <v>1322</v>
      </c>
      <c r="G198" t="s">
        <v>1661</v>
      </c>
      <c r="H198" t="s">
        <v>106</v>
      </c>
      <c r="I198" s="77">
        <v>58171.32</v>
      </c>
      <c r="J198" s="77">
        <v>6371</v>
      </c>
      <c r="K198" s="77">
        <v>0</v>
      </c>
      <c r="L198" s="77">
        <v>14264.7588744228</v>
      </c>
      <c r="M198" s="78">
        <v>1.2999999999999999E-3</v>
      </c>
      <c r="N198" s="78">
        <v>6.1000000000000004E-3</v>
      </c>
      <c r="O198" s="78">
        <v>8.9999999999999998E-4</v>
      </c>
    </row>
    <row r="199" spans="2:15">
      <c r="B199" t="s">
        <v>1664</v>
      </c>
      <c r="C199" t="s">
        <v>1665</v>
      </c>
      <c r="D199" t="s">
        <v>1638</v>
      </c>
      <c r="E199" t="s">
        <v>920</v>
      </c>
      <c r="F199" t="s">
        <v>1666</v>
      </c>
      <c r="G199" t="s">
        <v>1029</v>
      </c>
      <c r="H199" t="s">
        <v>106</v>
      </c>
      <c r="I199" s="77">
        <v>19805.900000000001</v>
      </c>
      <c r="J199" s="77">
        <v>2533</v>
      </c>
      <c r="K199" s="77">
        <v>0</v>
      </c>
      <c r="L199" s="77">
        <v>1930.9795875029999</v>
      </c>
      <c r="M199" s="78">
        <v>2.0000000000000001E-4</v>
      </c>
      <c r="N199" s="78">
        <v>8.0000000000000004E-4</v>
      </c>
      <c r="O199" s="78">
        <v>1E-4</v>
      </c>
    </row>
    <row r="200" spans="2:15">
      <c r="B200" t="s">
        <v>1667</v>
      </c>
      <c r="C200" t="s">
        <v>1668</v>
      </c>
      <c r="D200" t="s">
        <v>1638</v>
      </c>
      <c r="E200" t="s">
        <v>920</v>
      </c>
      <c r="F200" t="s">
        <v>1669</v>
      </c>
      <c r="G200" t="s">
        <v>1029</v>
      </c>
      <c r="H200" t="s">
        <v>106</v>
      </c>
      <c r="I200" s="77">
        <v>5114.51</v>
      </c>
      <c r="J200" s="77">
        <v>15887</v>
      </c>
      <c r="K200" s="77">
        <v>0</v>
      </c>
      <c r="L200" s="77">
        <v>3127.4749420413</v>
      </c>
      <c r="M200" s="78">
        <v>1E-4</v>
      </c>
      <c r="N200" s="78">
        <v>1.2999999999999999E-3</v>
      </c>
      <c r="O200" s="78">
        <v>2.0000000000000001E-4</v>
      </c>
    </row>
    <row r="201" spans="2:15">
      <c r="B201" t="s">
        <v>1670</v>
      </c>
      <c r="C201" t="s">
        <v>1671</v>
      </c>
      <c r="D201" t="s">
        <v>1634</v>
      </c>
      <c r="E201" t="s">
        <v>920</v>
      </c>
      <c r="F201" t="s">
        <v>1672</v>
      </c>
      <c r="G201" t="s">
        <v>1029</v>
      </c>
      <c r="H201" t="s">
        <v>106</v>
      </c>
      <c r="I201" s="77">
        <v>38088.120000000003</v>
      </c>
      <c r="J201" s="77">
        <v>451</v>
      </c>
      <c r="K201" s="77">
        <v>0</v>
      </c>
      <c r="L201" s="77">
        <v>661.17129419879996</v>
      </c>
      <c r="M201" s="78">
        <v>4.0000000000000002E-4</v>
      </c>
      <c r="N201" s="78">
        <v>2.9999999999999997E-4</v>
      </c>
      <c r="O201" s="78">
        <v>0</v>
      </c>
    </row>
    <row r="202" spans="2:15">
      <c r="B202" t="s">
        <v>1673</v>
      </c>
      <c r="C202" t="s">
        <v>1674</v>
      </c>
      <c r="D202" t="s">
        <v>1634</v>
      </c>
      <c r="E202" t="s">
        <v>920</v>
      </c>
      <c r="F202" t="s">
        <v>1675</v>
      </c>
      <c r="G202" t="s">
        <v>1029</v>
      </c>
      <c r="H202" t="s">
        <v>106</v>
      </c>
      <c r="I202" s="77">
        <v>81841.48</v>
      </c>
      <c r="J202" s="77">
        <v>578</v>
      </c>
      <c r="K202" s="77">
        <v>0</v>
      </c>
      <c r="L202" s="77">
        <v>1820.7454106856001</v>
      </c>
      <c r="M202" s="78">
        <v>1E-3</v>
      </c>
      <c r="N202" s="78">
        <v>8.0000000000000004E-4</v>
      </c>
      <c r="O202" s="78">
        <v>1E-4</v>
      </c>
    </row>
    <row r="203" spans="2:15">
      <c r="B203" t="s">
        <v>1676</v>
      </c>
      <c r="C203" t="s">
        <v>1677</v>
      </c>
      <c r="D203" t="s">
        <v>1638</v>
      </c>
      <c r="E203" t="s">
        <v>920</v>
      </c>
      <c r="F203" t="s">
        <v>1678</v>
      </c>
      <c r="G203" t="s">
        <v>1029</v>
      </c>
      <c r="H203" t="s">
        <v>120</v>
      </c>
      <c r="I203" s="77">
        <v>685901.68</v>
      </c>
      <c r="J203" s="77">
        <v>3.7</v>
      </c>
      <c r="K203" s="77">
        <v>0</v>
      </c>
      <c r="L203" s="77">
        <v>62.476451965488003</v>
      </c>
      <c r="M203" s="78">
        <v>1.2999999999999999E-3</v>
      </c>
      <c r="N203" s="78">
        <v>0</v>
      </c>
      <c r="O203" s="78">
        <v>0</v>
      </c>
    </row>
    <row r="204" spans="2:15">
      <c r="B204" t="s">
        <v>1679</v>
      </c>
      <c r="C204" t="s">
        <v>1680</v>
      </c>
      <c r="D204" t="s">
        <v>1638</v>
      </c>
      <c r="E204" t="s">
        <v>920</v>
      </c>
      <c r="F204" t="s">
        <v>1681</v>
      </c>
      <c r="G204" t="s">
        <v>1029</v>
      </c>
      <c r="H204" t="s">
        <v>106</v>
      </c>
      <c r="I204" s="77">
        <v>11191.03</v>
      </c>
      <c r="J204" s="77">
        <v>2314.9999000000012</v>
      </c>
      <c r="K204" s="77">
        <v>0</v>
      </c>
      <c r="L204" s="77">
        <v>997.16941090622595</v>
      </c>
      <c r="M204" s="78">
        <v>2.0000000000000001E-4</v>
      </c>
      <c r="N204" s="78">
        <v>4.0000000000000002E-4</v>
      </c>
      <c r="O204" s="78">
        <v>1E-4</v>
      </c>
    </row>
    <row r="205" spans="2:15">
      <c r="B205" t="s">
        <v>1682</v>
      </c>
      <c r="C205" t="s">
        <v>1683</v>
      </c>
      <c r="D205" t="s">
        <v>1638</v>
      </c>
      <c r="E205" t="s">
        <v>920</v>
      </c>
      <c r="F205" t="s">
        <v>1684</v>
      </c>
      <c r="G205" t="s">
        <v>1029</v>
      </c>
      <c r="H205" t="s">
        <v>106</v>
      </c>
      <c r="I205" s="77">
        <v>12997.79</v>
      </c>
      <c r="J205" s="77">
        <v>9109</v>
      </c>
      <c r="K205" s="77">
        <v>0</v>
      </c>
      <c r="L205" s="77">
        <v>4557.0954920438999</v>
      </c>
      <c r="M205" s="78">
        <v>2.0000000000000001E-4</v>
      </c>
      <c r="N205" s="78">
        <v>2E-3</v>
      </c>
      <c r="O205" s="78">
        <v>2.9999999999999997E-4</v>
      </c>
    </row>
    <row r="206" spans="2:15">
      <c r="B206" t="s">
        <v>1685</v>
      </c>
      <c r="C206" t="s">
        <v>1686</v>
      </c>
      <c r="D206" t="s">
        <v>1638</v>
      </c>
      <c r="E206" t="s">
        <v>920</v>
      </c>
      <c r="F206" t="s">
        <v>1687</v>
      </c>
      <c r="G206" t="s">
        <v>1029</v>
      </c>
      <c r="H206" t="s">
        <v>106</v>
      </c>
      <c r="I206" s="77">
        <v>4847.7299999999996</v>
      </c>
      <c r="J206" s="77">
        <v>16354</v>
      </c>
      <c r="K206" s="77">
        <v>0</v>
      </c>
      <c r="L206" s="77">
        <v>3051.4785944057999</v>
      </c>
      <c r="M206" s="78">
        <v>1E-4</v>
      </c>
      <c r="N206" s="78">
        <v>1.2999999999999999E-3</v>
      </c>
      <c r="O206" s="78">
        <v>2.0000000000000001E-4</v>
      </c>
    </row>
    <row r="207" spans="2:15">
      <c r="B207" t="s">
        <v>1688</v>
      </c>
      <c r="C207" t="s">
        <v>1689</v>
      </c>
      <c r="D207" t="s">
        <v>1638</v>
      </c>
      <c r="E207" t="s">
        <v>920</v>
      </c>
      <c r="F207" t="s">
        <v>1690</v>
      </c>
      <c r="G207" t="s">
        <v>1029</v>
      </c>
      <c r="H207" t="s">
        <v>106</v>
      </c>
      <c r="I207" s="77">
        <v>4641.4399999999996</v>
      </c>
      <c r="J207" s="77">
        <v>13399</v>
      </c>
      <c r="K207" s="77">
        <v>0</v>
      </c>
      <c r="L207" s="77">
        <v>2393.7182940143998</v>
      </c>
      <c r="M207" s="78">
        <v>1E-4</v>
      </c>
      <c r="N207" s="78">
        <v>1E-3</v>
      </c>
      <c r="O207" s="78">
        <v>2.0000000000000001E-4</v>
      </c>
    </row>
    <row r="208" spans="2:15">
      <c r="B208" t="s">
        <v>1691</v>
      </c>
      <c r="C208" t="s">
        <v>1692</v>
      </c>
      <c r="D208" t="s">
        <v>1638</v>
      </c>
      <c r="E208" t="s">
        <v>920</v>
      </c>
      <c r="F208" t="s">
        <v>1693</v>
      </c>
      <c r="G208" t="s">
        <v>1694</v>
      </c>
      <c r="H208" t="s">
        <v>106</v>
      </c>
      <c r="I208" s="77">
        <v>72200.179999999993</v>
      </c>
      <c r="J208" s="77">
        <v>210</v>
      </c>
      <c r="K208" s="77">
        <v>0</v>
      </c>
      <c r="L208" s="77">
        <v>583.58683492199998</v>
      </c>
      <c r="M208" s="78">
        <v>1.1000000000000001E-3</v>
      </c>
      <c r="N208" s="78">
        <v>2.9999999999999997E-4</v>
      </c>
      <c r="O208" s="78">
        <v>0</v>
      </c>
    </row>
    <row r="209" spans="2:15">
      <c r="B209" t="s">
        <v>1695</v>
      </c>
      <c r="C209" t="s">
        <v>1696</v>
      </c>
      <c r="D209" t="s">
        <v>1638</v>
      </c>
      <c r="E209" t="s">
        <v>920</v>
      </c>
      <c r="F209" t="s">
        <v>1697</v>
      </c>
      <c r="G209" t="s">
        <v>1694</v>
      </c>
      <c r="H209" t="s">
        <v>106</v>
      </c>
      <c r="I209" s="77">
        <v>216342.67</v>
      </c>
      <c r="J209" s="77">
        <v>191</v>
      </c>
      <c r="K209" s="77">
        <v>0</v>
      </c>
      <c r="L209" s="77">
        <v>1590.4626093453001</v>
      </c>
      <c r="M209" s="78">
        <v>1.6000000000000001E-3</v>
      </c>
      <c r="N209" s="78">
        <v>6.9999999999999999E-4</v>
      </c>
      <c r="O209" s="78">
        <v>1E-4</v>
      </c>
    </row>
    <row r="210" spans="2:15">
      <c r="B210" t="s">
        <v>1698</v>
      </c>
      <c r="C210" t="s">
        <v>1699</v>
      </c>
      <c r="D210" t="s">
        <v>1638</v>
      </c>
      <c r="E210" t="s">
        <v>920</v>
      </c>
      <c r="F210" t="s">
        <v>1700</v>
      </c>
      <c r="G210" t="s">
        <v>1694</v>
      </c>
      <c r="H210" t="s">
        <v>106</v>
      </c>
      <c r="I210" s="77">
        <v>47888.31</v>
      </c>
      <c r="J210" s="77">
        <v>1321</v>
      </c>
      <c r="K210" s="77">
        <v>0</v>
      </c>
      <c r="L210" s="77">
        <v>2434.8950095598998</v>
      </c>
      <c r="M210" s="78">
        <v>6.9999999999999999E-4</v>
      </c>
      <c r="N210" s="78">
        <v>1E-3</v>
      </c>
      <c r="O210" s="78">
        <v>2.0000000000000001E-4</v>
      </c>
    </row>
    <row r="211" spans="2:15">
      <c r="B211" t="s">
        <v>1701</v>
      </c>
      <c r="C211" t="s">
        <v>1702</v>
      </c>
      <c r="D211" t="s">
        <v>1634</v>
      </c>
      <c r="E211" t="s">
        <v>920</v>
      </c>
      <c r="F211" t="s">
        <v>1703</v>
      </c>
      <c r="G211" t="s">
        <v>1704</v>
      </c>
      <c r="H211" t="s">
        <v>106</v>
      </c>
      <c r="I211" s="77">
        <v>57244.43</v>
      </c>
      <c r="J211" s="77">
        <v>1033</v>
      </c>
      <c r="K211" s="77">
        <v>0</v>
      </c>
      <c r="L211" s="77">
        <v>2276.0482683531</v>
      </c>
      <c r="M211" s="78">
        <v>5.9999999999999995E-4</v>
      </c>
      <c r="N211" s="78">
        <v>1E-3</v>
      </c>
      <c r="O211" s="78">
        <v>1E-4</v>
      </c>
    </row>
    <row r="212" spans="2:15">
      <c r="B212" t="s">
        <v>1705</v>
      </c>
      <c r="C212" t="s">
        <v>1706</v>
      </c>
      <c r="D212" t="s">
        <v>1638</v>
      </c>
      <c r="E212" t="s">
        <v>920</v>
      </c>
      <c r="F212" t="s">
        <v>914</v>
      </c>
      <c r="G212" t="s">
        <v>721</v>
      </c>
      <c r="H212" t="s">
        <v>106</v>
      </c>
      <c r="I212" s="77">
        <v>361</v>
      </c>
      <c r="J212" s="77">
        <v>19792</v>
      </c>
      <c r="K212" s="77">
        <v>0</v>
      </c>
      <c r="L212" s="77">
        <v>275.00766288</v>
      </c>
      <c r="M212" s="78">
        <v>0</v>
      </c>
      <c r="N212" s="78">
        <v>1E-4</v>
      </c>
      <c r="O212" s="78">
        <v>0</v>
      </c>
    </row>
    <row r="213" spans="2:15">
      <c r="B213" t="s">
        <v>1707</v>
      </c>
      <c r="C213" t="s">
        <v>1708</v>
      </c>
      <c r="D213" t="s">
        <v>1638</v>
      </c>
      <c r="E213" t="s">
        <v>920</v>
      </c>
      <c r="F213" t="s">
        <v>1210</v>
      </c>
      <c r="G213" t="s">
        <v>1211</v>
      </c>
      <c r="H213" t="s">
        <v>106</v>
      </c>
      <c r="I213" s="77">
        <v>66723.59</v>
      </c>
      <c r="J213" s="77">
        <v>2471</v>
      </c>
      <c r="K213" s="77">
        <v>0</v>
      </c>
      <c r="L213" s="77">
        <v>6345.9999093561</v>
      </c>
      <c r="M213" s="78">
        <v>5.9999999999999995E-4</v>
      </c>
      <c r="N213" s="78">
        <v>2.7000000000000001E-3</v>
      </c>
      <c r="O213" s="78">
        <v>4.0000000000000002E-4</v>
      </c>
    </row>
    <row r="214" spans="2:15">
      <c r="B214" t="s">
        <v>1709</v>
      </c>
      <c r="C214" t="s">
        <v>1710</v>
      </c>
      <c r="D214" t="s">
        <v>1638</v>
      </c>
      <c r="E214" t="s">
        <v>920</v>
      </c>
      <c r="F214" t="s">
        <v>1214</v>
      </c>
      <c r="G214" t="s">
        <v>1211</v>
      </c>
      <c r="H214" t="s">
        <v>106</v>
      </c>
      <c r="I214" s="77">
        <v>53463.46</v>
      </c>
      <c r="J214" s="77">
        <v>11077</v>
      </c>
      <c r="K214" s="77">
        <v>0</v>
      </c>
      <c r="L214" s="77">
        <v>22794.345589705801</v>
      </c>
      <c r="M214" s="78">
        <v>1.9E-3</v>
      </c>
      <c r="N214" s="78">
        <v>9.7999999999999997E-3</v>
      </c>
      <c r="O214" s="78">
        <v>1.4E-3</v>
      </c>
    </row>
    <row r="215" spans="2:15">
      <c r="B215" t="s">
        <v>1711</v>
      </c>
      <c r="C215" t="s">
        <v>1712</v>
      </c>
      <c r="D215" t="s">
        <v>1638</v>
      </c>
      <c r="E215" t="s">
        <v>920</v>
      </c>
      <c r="F215" t="s">
        <v>1713</v>
      </c>
      <c r="G215" t="s">
        <v>789</v>
      </c>
      <c r="H215" t="s">
        <v>106</v>
      </c>
      <c r="I215" s="77">
        <v>136148.91</v>
      </c>
      <c r="J215" s="77">
        <v>613</v>
      </c>
      <c r="K215" s="77">
        <v>0</v>
      </c>
      <c r="L215" s="77">
        <v>3212.3477576367</v>
      </c>
      <c r="M215" s="78">
        <v>4.0000000000000002E-4</v>
      </c>
      <c r="N215" s="78">
        <v>1.4E-3</v>
      </c>
      <c r="O215" s="78">
        <v>2.0000000000000001E-4</v>
      </c>
    </row>
    <row r="216" spans="2:15">
      <c r="B216" t="s">
        <v>1714</v>
      </c>
      <c r="C216" t="s">
        <v>1715</v>
      </c>
      <c r="D216" t="s">
        <v>1634</v>
      </c>
      <c r="E216" t="s">
        <v>920</v>
      </c>
      <c r="F216" t="s">
        <v>942</v>
      </c>
      <c r="G216" t="s">
        <v>943</v>
      </c>
      <c r="H216" t="s">
        <v>106</v>
      </c>
      <c r="I216" s="77">
        <v>1393607.82</v>
      </c>
      <c r="J216" s="77">
        <v>1022</v>
      </c>
      <c r="K216" s="77">
        <v>0</v>
      </c>
      <c r="L216" s="77">
        <v>54820.044221619602</v>
      </c>
      <c r="M216" s="78">
        <v>1.1999999999999999E-3</v>
      </c>
      <c r="N216" s="78">
        <v>2.35E-2</v>
      </c>
      <c r="O216" s="78">
        <v>3.3999999999999998E-3</v>
      </c>
    </row>
    <row r="217" spans="2:15">
      <c r="B217" t="s">
        <v>1716</v>
      </c>
      <c r="C217" t="s">
        <v>1717</v>
      </c>
      <c r="D217" t="s">
        <v>1638</v>
      </c>
      <c r="E217" t="s">
        <v>920</v>
      </c>
      <c r="F217" t="s">
        <v>1718</v>
      </c>
      <c r="G217" t="s">
        <v>125</v>
      </c>
      <c r="H217" t="s">
        <v>106</v>
      </c>
      <c r="I217" s="77">
        <v>49855.519999999997</v>
      </c>
      <c r="J217" s="77">
        <v>68.599999999999994</v>
      </c>
      <c r="K217" s="77">
        <v>0</v>
      </c>
      <c r="L217" s="77">
        <v>131.63921298528001</v>
      </c>
      <c r="M217" s="78">
        <v>0</v>
      </c>
      <c r="N217" s="78">
        <v>1E-4</v>
      </c>
      <c r="O217" s="78">
        <v>0</v>
      </c>
    </row>
    <row r="218" spans="2:15">
      <c r="B218" t="s">
        <v>1719</v>
      </c>
      <c r="C218" t="s">
        <v>1720</v>
      </c>
      <c r="D218" t="s">
        <v>1638</v>
      </c>
      <c r="E218" t="s">
        <v>920</v>
      </c>
      <c r="F218" t="s">
        <v>1240</v>
      </c>
      <c r="G218" t="s">
        <v>129</v>
      </c>
      <c r="H218" t="s">
        <v>106</v>
      </c>
      <c r="I218" s="77">
        <v>59656.43</v>
      </c>
      <c r="J218" s="77">
        <v>16780</v>
      </c>
      <c r="K218" s="77">
        <v>0</v>
      </c>
      <c r="L218" s="77">
        <v>38529.833123946002</v>
      </c>
      <c r="M218" s="78">
        <v>8.9999999999999998E-4</v>
      </c>
      <c r="N218" s="78">
        <v>1.6500000000000001E-2</v>
      </c>
      <c r="O218" s="78">
        <v>2.3999999999999998E-3</v>
      </c>
    </row>
    <row r="219" spans="2:15">
      <c r="B219" t="s">
        <v>1721</v>
      </c>
      <c r="C219" t="s">
        <v>1722</v>
      </c>
      <c r="D219" t="s">
        <v>1638</v>
      </c>
      <c r="E219" t="s">
        <v>920</v>
      </c>
      <c r="F219" t="s">
        <v>1417</v>
      </c>
      <c r="G219" t="s">
        <v>129</v>
      </c>
      <c r="H219" t="s">
        <v>106</v>
      </c>
      <c r="I219" s="77">
        <v>105156.41</v>
      </c>
      <c r="J219" s="77">
        <v>3067</v>
      </c>
      <c r="K219" s="77">
        <v>0</v>
      </c>
      <c r="L219" s="77">
        <v>12413.591167500301</v>
      </c>
      <c r="M219" s="78">
        <v>2.2000000000000001E-3</v>
      </c>
      <c r="N219" s="78">
        <v>5.3E-3</v>
      </c>
      <c r="O219" s="78">
        <v>8.0000000000000004E-4</v>
      </c>
    </row>
    <row r="220" spans="2:15">
      <c r="B220" s="79" t="s">
        <v>331</v>
      </c>
      <c r="E220" s="16"/>
      <c r="F220" s="16"/>
      <c r="G220" s="16"/>
      <c r="I220" s="81">
        <v>3141830.03</v>
      </c>
      <c r="K220" s="81">
        <v>405.94934999999998</v>
      </c>
      <c r="L220" s="81">
        <v>458566.33625276654</v>
      </c>
      <c r="N220" s="80">
        <v>0.19670000000000001</v>
      </c>
      <c r="O220" s="80">
        <v>2.8799999999999999E-2</v>
      </c>
    </row>
    <row r="221" spans="2:15">
      <c r="B221" t="s">
        <v>1723</v>
      </c>
      <c r="C221" t="s">
        <v>1724</v>
      </c>
      <c r="D221" t="s">
        <v>1638</v>
      </c>
      <c r="E221" t="s">
        <v>920</v>
      </c>
      <c r="F221"/>
      <c r="G221" t="s">
        <v>991</v>
      </c>
      <c r="H221" t="s">
        <v>106</v>
      </c>
      <c r="I221" s="77">
        <v>5504.16</v>
      </c>
      <c r="J221" s="77">
        <v>24638</v>
      </c>
      <c r="K221" s="77">
        <v>0</v>
      </c>
      <c r="L221" s="77">
        <v>5219.6864071392001</v>
      </c>
      <c r="M221" s="78">
        <v>0</v>
      </c>
      <c r="N221" s="78">
        <v>2.2000000000000001E-3</v>
      </c>
      <c r="O221" s="78">
        <v>2.9999999999999997E-4</v>
      </c>
    </row>
    <row r="222" spans="2:15">
      <c r="B222" t="s">
        <v>1725</v>
      </c>
      <c r="C222" t="s">
        <v>1726</v>
      </c>
      <c r="D222" t="s">
        <v>1634</v>
      </c>
      <c r="E222" t="s">
        <v>920</v>
      </c>
      <c r="F222"/>
      <c r="G222" t="s">
        <v>971</v>
      </c>
      <c r="H222" t="s">
        <v>106</v>
      </c>
      <c r="I222" s="77">
        <v>92469.92</v>
      </c>
      <c r="J222" s="77">
        <v>2756</v>
      </c>
      <c r="K222" s="77">
        <v>84.865200000000002</v>
      </c>
      <c r="L222" s="77">
        <v>9893.9300605248009</v>
      </c>
      <c r="M222" s="78">
        <v>0</v>
      </c>
      <c r="N222" s="78">
        <v>4.1999999999999997E-3</v>
      </c>
      <c r="O222" s="78">
        <v>5.9999999999999995E-4</v>
      </c>
    </row>
    <row r="223" spans="2:15">
      <c r="B223" t="s">
        <v>1727</v>
      </c>
      <c r="C223" t="s">
        <v>1728</v>
      </c>
      <c r="D223" t="s">
        <v>1634</v>
      </c>
      <c r="E223" t="s">
        <v>920</v>
      </c>
      <c r="F223"/>
      <c r="G223" t="s">
        <v>971</v>
      </c>
      <c r="H223" t="s">
        <v>106</v>
      </c>
      <c r="I223" s="77">
        <v>18808.509999999998</v>
      </c>
      <c r="J223" s="77">
        <v>14759</v>
      </c>
      <c r="K223" s="77">
        <v>0</v>
      </c>
      <c r="L223" s="77">
        <v>10684.623816974099</v>
      </c>
      <c r="M223" s="78">
        <v>0</v>
      </c>
      <c r="N223" s="78">
        <v>4.5999999999999999E-3</v>
      </c>
      <c r="O223" s="78">
        <v>6.9999999999999999E-4</v>
      </c>
    </row>
    <row r="224" spans="2:15">
      <c r="B224" t="s">
        <v>1729</v>
      </c>
      <c r="C224" t="s">
        <v>1730</v>
      </c>
      <c r="D224" t="s">
        <v>1634</v>
      </c>
      <c r="E224" t="s">
        <v>920</v>
      </c>
      <c r="F224"/>
      <c r="G224" t="s">
        <v>983</v>
      </c>
      <c r="H224" t="s">
        <v>106</v>
      </c>
      <c r="I224" s="77">
        <v>20003.7</v>
      </c>
      <c r="J224" s="77">
        <v>12082</v>
      </c>
      <c r="K224" s="77">
        <v>0</v>
      </c>
      <c r="L224" s="77">
        <v>9302.4442338659992</v>
      </c>
      <c r="M224" s="78">
        <v>2.9999999999999997E-4</v>
      </c>
      <c r="N224" s="78">
        <v>4.0000000000000001E-3</v>
      </c>
      <c r="O224" s="78">
        <v>5.9999999999999995E-4</v>
      </c>
    </row>
    <row r="225" spans="2:15">
      <c r="B225" t="s">
        <v>1731</v>
      </c>
      <c r="C225" t="s">
        <v>1732</v>
      </c>
      <c r="D225" t="s">
        <v>123</v>
      </c>
      <c r="E225" t="s">
        <v>920</v>
      </c>
      <c r="F225"/>
      <c r="G225" t="s">
        <v>983</v>
      </c>
      <c r="H225" t="s">
        <v>110</v>
      </c>
      <c r="I225" s="77">
        <v>17701.2</v>
      </c>
      <c r="J225" s="77">
        <v>12674</v>
      </c>
      <c r="K225" s="77">
        <v>0</v>
      </c>
      <c r="L225" s="77">
        <v>9102.7987320600005</v>
      </c>
      <c r="M225" s="78">
        <v>0</v>
      </c>
      <c r="N225" s="78">
        <v>3.8999999999999998E-3</v>
      </c>
      <c r="O225" s="78">
        <v>5.9999999999999995E-4</v>
      </c>
    </row>
    <row r="226" spans="2:15">
      <c r="B226" t="s">
        <v>1733</v>
      </c>
      <c r="C226" t="s">
        <v>1734</v>
      </c>
      <c r="D226" t="s">
        <v>1634</v>
      </c>
      <c r="E226" t="s">
        <v>920</v>
      </c>
      <c r="F226"/>
      <c r="G226" t="s">
        <v>983</v>
      </c>
      <c r="H226" t="s">
        <v>106</v>
      </c>
      <c r="I226" s="77">
        <v>18682.7</v>
      </c>
      <c r="J226" s="77">
        <v>19043</v>
      </c>
      <c r="K226" s="77">
        <v>0</v>
      </c>
      <c r="L226" s="77">
        <v>13693.766513289</v>
      </c>
      <c r="M226" s="78">
        <v>0</v>
      </c>
      <c r="N226" s="78">
        <v>5.8999999999999999E-3</v>
      </c>
      <c r="O226" s="78">
        <v>8.9999999999999998E-4</v>
      </c>
    </row>
    <row r="227" spans="2:15">
      <c r="B227" t="s">
        <v>1735</v>
      </c>
      <c r="C227" t="s">
        <v>1736</v>
      </c>
      <c r="D227" t="s">
        <v>123</v>
      </c>
      <c r="E227" t="s">
        <v>920</v>
      </c>
      <c r="F227"/>
      <c r="G227" t="s">
        <v>983</v>
      </c>
      <c r="H227" t="s">
        <v>110</v>
      </c>
      <c r="I227" s="77">
        <v>19185.939999999999</v>
      </c>
      <c r="J227" s="77">
        <v>9100</v>
      </c>
      <c r="K227" s="77">
        <v>0</v>
      </c>
      <c r="L227" s="77">
        <v>7084.0725910499996</v>
      </c>
      <c r="M227" s="78">
        <v>2.0000000000000001E-4</v>
      </c>
      <c r="N227" s="78">
        <v>3.0000000000000001E-3</v>
      </c>
      <c r="O227" s="78">
        <v>4.0000000000000002E-4</v>
      </c>
    </row>
    <row r="228" spans="2:15">
      <c r="B228" t="s">
        <v>1737</v>
      </c>
      <c r="C228" t="s">
        <v>1738</v>
      </c>
      <c r="D228" t="s">
        <v>123</v>
      </c>
      <c r="E228" t="s">
        <v>920</v>
      </c>
      <c r="F228"/>
      <c r="G228" t="s">
        <v>983</v>
      </c>
      <c r="H228" t="s">
        <v>110</v>
      </c>
      <c r="I228" s="77">
        <v>37428.300000000003</v>
      </c>
      <c r="J228" s="77">
        <v>10522</v>
      </c>
      <c r="K228" s="77">
        <v>0</v>
      </c>
      <c r="L228" s="77">
        <v>15979.269733245001</v>
      </c>
      <c r="M228" s="78">
        <v>1E-4</v>
      </c>
      <c r="N228" s="78">
        <v>6.8999999999999999E-3</v>
      </c>
      <c r="O228" s="78">
        <v>1E-3</v>
      </c>
    </row>
    <row r="229" spans="2:15">
      <c r="B229" t="s">
        <v>1739</v>
      </c>
      <c r="C229" t="s">
        <v>1740</v>
      </c>
      <c r="D229" t="s">
        <v>123</v>
      </c>
      <c r="E229" t="s">
        <v>920</v>
      </c>
      <c r="F229"/>
      <c r="G229" t="s">
        <v>1032</v>
      </c>
      <c r="H229" t="s">
        <v>198</v>
      </c>
      <c r="I229" s="77">
        <v>7737.28</v>
      </c>
      <c r="J229" s="77">
        <v>10990</v>
      </c>
      <c r="K229" s="77">
        <v>0</v>
      </c>
      <c r="L229" s="77">
        <v>3563.2105625088002</v>
      </c>
      <c r="M229" s="78">
        <v>0</v>
      </c>
      <c r="N229" s="78">
        <v>1.5E-3</v>
      </c>
      <c r="O229" s="78">
        <v>2.0000000000000001E-4</v>
      </c>
    </row>
    <row r="230" spans="2:15">
      <c r="B230" t="s">
        <v>1741</v>
      </c>
      <c r="C230" t="s">
        <v>1742</v>
      </c>
      <c r="D230" t="s">
        <v>1634</v>
      </c>
      <c r="E230" t="s">
        <v>920</v>
      </c>
      <c r="F230"/>
      <c r="G230" t="s">
        <v>1032</v>
      </c>
      <c r="H230" t="s">
        <v>106</v>
      </c>
      <c r="I230" s="77">
        <v>9750.23</v>
      </c>
      <c r="J230" s="77">
        <v>10892</v>
      </c>
      <c r="K230" s="77">
        <v>0</v>
      </c>
      <c r="L230" s="77">
        <v>4087.6189536083998</v>
      </c>
      <c r="M230" s="78">
        <v>0</v>
      </c>
      <c r="N230" s="78">
        <v>1.8E-3</v>
      </c>
      <c r="O230" s="78">
        <v>2.9999999999999997E-4</v>
      </c>
    </row>
    <row r="231" spans="2:15">
      <c r="B231" t="s">
        <v>1743</v>
      </c>
      <c r="C231" t="s">
        <v>1744</v>
      </c>
      <c r="D231" t="s">
        <v>1638</v>
      </c>
      <c r="E231" t="s">
        <v>920</v>
      </c>
      <c r="F231"/>
      <c r="G231" t="s">
        <v>1032</v>
      </c>
      <c r="H231" t="s">
        <v>106</v>
      </c>
      <c r="I231" s="77">
        <v>9435.7099999999991</v>
      </c>
      <c r="J231" s="77">
        <v>11420</v>
      </c>
      <c r="K231" s="77">
        <v>0</v>
      </c>
      <c r="L231" s="77">
        <v>4147.5210576179998</v>
      </c>
      <c r="M231" s="78">
        <v>0</v>
      </c>
      <c r="N231" s="78">
        <v>1.8E-3</v>
      </c>
      <c r="O231" s="78">
        <v>2.9999999999999997E-4</v>
      </c>
    </row>
    <row r="232" spans="2:15">
      <c r="B232" t="s">
        <v>1745</v>
      </c>
      <c r="C232" t="s">
        <v>1746</v>
      </c>
      <c r="D232" t="s">
        <v>123</v>
      </c>
      <c r="E232" t="s">
        <v>920</v>
      </c>
      <c r="F232"/>
      <c r="G232" t="s">
        <v>1032</v>
      </c>
      <c r="H232" t="s">
        <v>110</v>
      </c>
      <c r="I232" s="77">
        <v>2579.09</v>
      </c>
      <c r="J232" s="77">
        <v>70600</v>
      </c>
      <c r="K232" s="77">
        <v>0</v>
      </c>
      <c r="L232" s="77">
        <v>7388.0483185499997</v>
      </c>
      <c r="M232" s="78">
        <v>0</v>
      </c>
      <c r="N232" s="78">
        <v>3.2000000000000002E-3</v>
      </c>
      <c r="O232" s="78">
        <v>5.0000000000000001E-4</v>
      </c>
    </row>
    <row r="233" spans="2:15">
      <c r="B233" t="s">
        <v>1747</v>
      </c>
      <c r="C233" t="s">
        <v>1748</v>
      </c>
      <c r="D233" t="s">
        <v>1638</v>
      </c>
      <c r="E233" t="s">
        <v>920</v>
      </c>
      <c r="F233"/>
      <c r="G233" t="s">
        <v>996</v>
      </c>
      <c r="H233" t="s">
        <v>106</v>
      </c>
      <c r="I233" s="77">
        <v>4.4000000000000004</v>
      </c>
      <c r="J233" s="77">
        <v>54242574.75</v>
      </c>
      <c r="K233" s="77">
        <v>0</v>
      </c>
      <c r="L233" s="77">
        <v>9186.3054893610006</v>
      </c>
      <c r="M233" s="78">
        <v>0</v>
      </c>
      <c r="N233" s="78">
        <v>3.8999999999999998E-3</v>
      </c>
      <c r="O233" s="78">
        <v>5.9999999999999995E-4</v>
      </c>
    </row>
    <row r="234" spans="2:15">
      <c r="B234" t="s">
        <v>1749</v>
      </c>
      <c r="C234" t="s">
        <v>1750</v>
      </c>
      <c r="D234" t="s">
        <v>1634</v>
      </c>
      <c r="E234" t="s">
        <v>920</v>
      </c>
      <c r="F234"/>
      <c r="G234" t="s">
        <v>996</v>
      </c>
      <c r="H234" t="s">
        <v>106</v>
      </c>
      <c r="I234" s="77">
        <v>2264.5700000000002</v>
      </c>
      <c r="J234" s="77">
        <v>64524</v>
      </c>
      <c r="K234" s="77">
        <v>0</v>
      </c>
      <c r="L234" s="77">
        <v>5624.1247240332004</v>
      </c>
      <c r="M234" s="78">
        <v>0</v>
      </c>
      <c r="N234" s="78">
        <v>2.3999999999999998E-3</v>
      </c>
      <c r="O234" s="78">
        <v>4.0000000000000002E-4</v>
      </c>
    </row>
    <row r="235" spans="2:15">
      <c r="B235" t="s">
        <v>1751</v>
      </c>
      <c r="C235" t="s">
        <v>1752</v>
      </c>
      <c r="D235" t="s">
        <v>1638</v>
      </c>
      <c r="E235" t="s">
        <v>920</v>
      </c>
      <c r="F235"/>
      <c r="G235" t="s">
        <v>996</v>
      </c>
      <c r="H235" t="s">
        <v>106</v>
      </c>
      <c r="I235" s="77">
        <v>51571.56</v>
      </c>
      <c r="J235" s="77">
        <v>1066.620000000001</v>
      </c>
      <c r="K235" s="77">
        <v>0</v>
      </c>
      <c r="L235" s="77">
        <v>2117.22933452393</v>
      </c>
      <c r="M235" s="78">
        <v>4.4999999999999997E-3</v>
      </c>
      <c r="N235" s="78">
        <v>8.9999999999999998E-4</v>
      </c>
      <c r="O235" s="78">
        <v>1E-4</v>
      </c>
    </row>
    <row r="236" spans="2:15">
      <c r="B236" t="s">
        <v>1753</v>
      </c>
      <c r="C236" t="s">
        <v>1754</v>
      </c>
      <c r="D236" t="s">
        <v>1634</v>
      </c>
      <c r="E236" t="s">
        <v>920</v>
      </c>
      <c r="F236"/>
      <c r="G236" t="s">
        <v>996</v>
      </c>
      <c r="H236" t="s">
        <v>106</v>
      </c>
      <c r="I236" s="77">
        <v>9184.09</v>
      </c>
      <c r="J236" s="77">
        <v>32520</v>
      </c>
      <c r="K236" s="77">
        <v>0</v>
      </c>
      <c r="L236" s="77">
        <v>11495.677695732</v>
      </c>
      <c r="M236" s="78">
        <v>0</v>
      </c>
      <c r="N236" s="78">
        <v>4.8999999999999998E-3</v>
      </c>
      <c r="O236" s="78">
        <v>6.9999999999999999E-4</v>
      </c>
    </row>
    <row r="237" spans="2:15">
      <c r="B237" t="s">
        <v>1755</v>
      </c>
      <c r="C237" t="s">
        <v>1756</v>
      </c>
      <c r="D237" t="s">
        <v>1634</v>
      </c>
      <c r="E237" t="s">
        <v>920</v>
      </c>
      <c r="F237"/>
      <c r="G237" t="s">
        <v>996</v>
      </c>
      <c r="H237" t="s">
        <v>106</v>
      </c>
      <c r="I237" s="77">
        <v>28695.24</v>
      </c>
      <c r="J237" s="77">
        <v>8219</v>
      </c>
      <c r="K237" s="77">
        <v>0</v>
      </c>
      <c r="L237" s="77">
        <v>9077.7193742843992</v>
      </c>
      <c r="M237" s="78">
        <v>0</v>
      </c>
      <c r="N237" s="78">
        <v>3.8999999999999998E-3</v>
      </c>
      <c r="O237" s="78">
        <v>5.9999999999999995E-4</v>
      </c>
    </row>
    <row r="238" spans="2:15">
      <c r="B238" t="s">
        <v>1757</v>
      </c>
      <c r="C238" t="s">
        <v>1758</v>
      </c>
      <c r="D238" t="s">
        <v>1759</v>
      </c>
      <c r="E238" t="s">
        <v>920</v>
      </c>
      <c r="F238"/>
      <c r="G238" t="s">
        <v>938</v>
      </c>
      <c r="H238" t="s">
        <v>113</v>
      </c>
      <c r="I238" s="77">
        <v>204651.04</v>
      </c>
      <c r="J238" s="77">
        <v>1158.0000000000041</v>
      </c>
      <c r="K238" s="77">
        <v>234.77566999999999</v>
      </c>
      <c r="L238" s="77">
        <v>11373.824130753001</v>
      </c>
      <c r="M238" s="78">
        <v>1.5E-3</v>
      </c>
      <c r="N238" s="78">
        <v>4.8999999999999998E-3</v>
      </c>
      <c r="O238" s="78">
        <v>6.9999999999999999E-4</v>
      </c>
    </row>
    <row r="239" spans="2:15">
      <c r="B239" t="s">
        <v>1760</v>
      </c>
      <c r="C239" t="s">
        <v>1761</v>
      </c>
      <c r="D239" t="s">
        <v>1638</v>
      </c>
      <c r="E239" t="s">
        <v>920</v>
      </c>
      <c r="F239"/>
      <c r="G239" t="s">
        <v>938</v>
      </c>
      <c r="H239" t="s">
        <v>106</v>
      </c>
      <c r="I239" s="77">
        <v>84098.82</v>
      </c>
      <c r="J239" s="77">
        <v>1552</v>
      </c>
      <c r="K239" s="77">
        <v>0</v>
      </c>
      <c r="L239" s="77">
        <v>5023.7674789536004</v>
      </c>
      <c r="M239" s="78">
        <v>0</v>
      </c>
      <c r="N239" s="78">
        <v>2.2000000000000001E-3</v>
      </c>
      <c r="O239" s="78">
        <v>2.9999999999999997E-4</v>
      </c>
    </row>
    <row r="240" spans="2:15">
      <c r="B240" t="s">
        <v>1762</v>
      </c>
      <c r="C240" t="s">
        <v>1763</v>
      </c>
      <c r="D240" t="s">
        <v>1638</v>
      </c>
      <c r="E240" t="s">
        <v>920</v>
      </c>
      <c r="F240"/>
      <c r="G240" t="s">
        <v>1764</v>
      </c>
      <c r="H240" t="s">
        <v>106</v>
      </c>
      <c r="I240" s="77">
        <v>4277.5200000000004</v>
      </c>
      <c r="J240" s="77">
        <v>56863</v>
      </c>
      <c r="K240" s="77">
        <v>0</v>
      </c>
      <c r="L240" s="77">
        <v>9362.0235345624005</v>
      </c>
      <c r="M240" s="78">
        <v>0</v>
      </c>
      <c r="N240" s="78">
        <v>4.0000000000000001E-3</v>
      </c>
      <c r="O240" s="78">
        <v>5.9999999999999995E-4</v>
      </c>
    </row>
    <row r="241" spans="2:15">
      <c r="B241" t="s">
        <v>1765</v>
      </c>
      <c r="C241" t="s">
        <v>1766</v>
      </c>
      <c r="D241" t="s">
        <v>1638</v>
      </c>
      <c r="E241" t="s">
        <v>920</v>
      </c>
      <c r="F241"/>
      <c r="G241" t="s">
        <v>1074</v>
      </c>
      <c r="H241" t="s">
        <v>106</v>
      </c>
      <c r="I241" s="77">
        <v>103143.11</v>
      </c>
      <c r="J241" s="77">
        <v>191</v>
      </c>
      <c r="K241" s="77">
        <v>0</v>
      </c>
      <c r="L241" s="77">
        <v>758.26585604490003</v>
      </c>
      <c r="M241" s="78">
        <v>5.9999999999999995E-4</v>
      </c>
      <c r="N241" s="78">
        <v>2.9999999999999997E-4</v>
      </c>
      <c r="O241" s="78">
        <v>0</v>
      </c>
    </row>
    <row r="242" spans="2:15">
      <c r="B242" t="s">
        <v>1767</v>
      </c>
      <c r="C242" t="s">
        <v>1768</v>
      </c>
      <c r="D242" t="s">
        <v>1638</v>
      </c>
      <c r="E242" t="s">
        <v>920</v>
      </c>
      <c r="F242"/>
      <c r="G242" t="s">
        <v>1063</v>
      </c>
      <c r="H242" t="s">
        <v>106</v>
      </c>
      <c r="I242" s="77">
        <v>44654.37</v>
      </c>
      <c r="J242" s="77">
        <v>13313</v>
      </c>
      <c r="K242" s="77">
        <v>0</v>
      </c>
      <c r="L242" s="77">
        <v>22881.674834406898</v>
      </c>
      <c r="M242" s="78">
        <v>0</v>
      </c>
      <c r="N242" s="78">
        <v>9.7999999999999997E-3</v>
      </c>
      <c r="O242" s="78">
        <v>1.4E-3</v>
      </c>
    </row>
    <row r="243" spans="2:15">
      <c r="B243" t="s">
        <v>1769</v>
      </c>
      <c r="C243" t="s">
        <v>1770</v>
      </c>
      <c r="D243" t="s">
        <v>1634</v>
      </c>
      <c r="E243" t="s">
        <v>920</v>
      </c>
      <c r="F243"/>
      <c r="G243" t="s">
        <v>1063</v>
      </c>
      <c r="H243" t="s">
        <v>106</v>
      </c>
      <c r="I243" s="77">
        <v>172415.83</v>
      </c>
      <c r="J243" s="77">
        <v>380</v>
      </c>
      <c r="K243" s="77">
        <v>0</v>
      </c>
      <c r="L243" s="77">
        <v>2521.7884127460002</v>
      </c>
      <c r="M243" s="78">
        <v>5.9999999999999995E-4</v>
      </c>
      <c r="N243" s="78">
        <v>1.1000000000000001E-3</v>
      </c>
      <c r="O243" s="78">
        <v>2.0000000000000001E-4</v>
      </c>
    </row>
    <row r="244" spans="2:15">
      <c r="B244" t="s">
        <v>1771</v>
      </c>
      <c r="C244" t="s">
        <v>1772</v>
      </c>
      <c r="D244" t="s">
        <v>1638</v>
      </c>
      <c r="E244" t="s">
        <v>920</v>
      </c>
      <c r="F244"/>
      <c r="G244" t="s">
        <v>1063</v>
      </c>
      <c r="H244" t="s">
        <v>106</v>
      </c>
      <c r="I244" s="77">
        <v>17802.03</v>
      </c>
      <c r="J244" s="77">
        <v>30396</v>
      </c>
      <c r="K244" s="77">
        <v>0</v>
      </c>
      <c r="L244" s="77">
        <v>20827.343294341201</v>
      </c>
      <c r="M244" s="78">
        <v>0</v>
      </c>
      <c r="N244" s="78">
        <v>8.8999999999999999E-3</v>
      </c>
      <c r="O244" s="78">
        <v>1.2999999999999999E-3</v>
      </c>
    </row>
    <row r="245" spans="2:15">
      <c r="B245" t="s">
        <v>1773</v>
      </c>
      <c r="C245" t="s">
        <v>1774</v>
      </c>
      <c r="D245" t="s">
        <v>1638</v>
      </c>
      <c r="E245" t="s">
        <v>920</v>
      </c>
      <c r="F245"/>
      <c r="G245" t="s">
        <v>1063</v>
      </c>
      <c r="H245" t="s">
        <v>106</v>
      </c>
      <c r="I245" s="77">
        <v>3648.47</v>
      </c>
      <c r="J245" s="77">
        <v>37636</v>
      </c>
      <c r="K245" s="77">
        <v>0</v>
      </c>
      <c r="L245" s="77">
        <v>5285.2088132507997</v>
      </c>
      <c r="M245" s="78">
        <v>0</v>
      </c>
      <c r="N245" s="78">
        <v>2.3E-3</v>
      </c>
      <c r="O245" s="78">
        <v>2.9999999999999997E-4</v>
      </c>
    </row>
    <row r="246" spans="2:15">
      <c r="B246" t="s">
        <v>1775</v>
      </c>
      <c r="C246" t="s">
        <v>1776</v>
      </c>
      <c r="D246" t="s">
        <v>1634</v>
      </c>
      <c r="E246" t="s">
        <v>920</v>
      </c>
      <c r="F246"/>
      <c r="G246" t="s">
        <v>1071</v>
      </c>
      <c r="H246" t="s">
        <v>106</v>
      </c>
      <c r="I246" s="77">
        <v>112410.72</v>
      </c>
      <c r="J246" s="77">
        <v>3209</v>
      </c>
      <c r="K246" s="77">
        <v>0</v>
      </c>
      <c r="L246" s="77">
        <v>13884.343758475199</v>
      </c>
      <c r="M246" s="78">
        <v>0</v>
      </c>
      <c r="N246" s="78">
        <v>6.0000000000000001E-3</v>
      </c>
      <c r="O246" s="78">
        <v>8.9999999999999998E-4</v>
      </c>
    </row>
    <row r="247" spans="2:15">
      <c r="B247" t="s">
        <v>1777</v>
      </c>
      <c r="C247" t="s">
        <v>1778</v>
      </c>
      <c r="D247" t="s">
        <v>1779</v>
      </c>
      <c r="E247" t="s">
        <v>920</v>
      </c>
      <c r="F247"/>
      <c r="G247" t="s">
        <v>978</v>
      </c>
      <c r="H247" t="s">
        <v>110</v>
      </c>
      <c r="I247" s="77">
        <v>1691547</v>
      </c>
      <c r="J247" s="77">
        <v>181.1</v>
      </c>
      <c r="K247" s="77">
        <v>0</v>
      </c>
      <c r="L247" s="77">
        <v>12429.711485977499</v>
      </c>
      <c r="M247" s="78">
        <v>1.1000000000000001E-3</v>
      </c>
      <c r="N247" s="78">
        <v>5.3E-3</v>
      </c>
      <c r="O247" s="78">
        <v>8.0000000000000004E-4</v>
      </c>
    </row>
    <row r="248" spans="2:15">
      <c r="B248" t="s">
        <v>1780</v>
      </c>
      <c r="C248" t="s">
        <v>1781</v>
      </c>
      <c r="D248" t="s">
        <v>1638</v>
      </c>
      <c r="E248" t="s">
        <v>920</v>
      </c>
      <c r="F248"/>
      <c r="G248" t="s">
        <v>1657</v>
      </c>
      <c r="H248" t="s">
        <v>106</v>
      </c>
      <c r="I248" s="77">
        <v>74353.37</v>
      </c>
      <c r="J248" s="77">
        <v>12598</v>
      </c>
      <c r="K248" s="77">
        <v>0</v>
      </c>
      <c r="L248" s="77">
        <v>36053.727539957399</v>
      </c>
      <c r="M248" s="78">
        <v>0</v>
      </c>
      <c r="N248" s="78">
        <v>1.55E-2</v>
      </c>
      <c r="O248" s="78">
        <v>2.3E-3</v>
      </c>
    </row>
    <row r="249" spans="2:15">
      <c r="B249" t="s">
        <v>1782</v>
      </c>
      <c r="C249" t="s">
        <v>1783</v>
      </c>
      <c r="D249" t="s">
        <v>1638</v>
      </c>
      <c r="E249" t="s">
        <v>920</v>
      </c>
      <c r="F249"/>
      <c r="G249" t="s">
        <v>1661</v>
      </c>
      <c r="H249" t="s">
        <v>106</v>
      </c>
      <c r="I249" s="77">
        <v>33024.97</v>
      </c>
      <c r="J249" s="77">
        <v>13822</v>
      </c>
      <c r="K249" s="77">
        <v>0</v>
      </c>
      <c r="L249" s="77">
        <v>17569.5739992366</v>
      </c>
      <c r="M249" s="78">
        <v>0</v>
      </c>
      <c r="N249" s="78">
        <v>7.4999999999999997E-3</v>
      </c>
      <c r="O249" s="78">
        <v>1.1000000000000001E-3</v>
      </c>
    </row>
    <row r="250" spans="2:15">
      <c r="B250" t="s">
        <v>1784</v>
      </c>
      <c r="C250" t="s">
        <v>1785</v>
      </c>
      <c r="D250" t="s">
        <v>1786</v>
      </c>
      <c r="E250" t="s">
        <v>920</v>
      </c>
      <c r="F250"/>
      <c r="G250" t="s">
        <v>1661</v>
      </c>
      <c r="H250" t="s">
        <v>110</v>
      </c>
      <c r="I250" s="77">
        <v>7045.33</v>
      </c>
      <c r="J250" s="77">
        <v>55080</v>
      </c>
      <c r="K250" s="77">
        <v>0</v>
      </c>
      <c r="L250" s="77">
        <v>15745.40370243</v>
      </c>
      <c r="M250" s="78">
        <v>0</v>
      </c>
      <c r="N250" s="78">
        <v>6.7999999999999996E-3</v>
      </c>
      <c r="O250" s="78">
        <v>1E-3</v>
      </c>
    </row>
    <row r="251" spans="2:15">
      <c r="B251" t="s">
        <v>1787</v>
      </c>
      <c r="C251" t="s">
        <v>1788</v>
      </c>
      <c r="D251" t="s">
        <v>1638</v>
      </c>
      <c r="E251" t="s">
        <v>920</v>
      </c>
      <c r="F251"/>
      <c r="G251" t="s">
        <v>1661</v>
      </c>
      <c r="H251" t="s">
        <v>106</v>
      </c>
      <c r="I251" s="77">
        <v>4906.57</v>
      </c>
      <c r="J251" s="77">
        <v>83200</v>
      </c>
      <c r="K251" s="77">
        <v>86.308480000000003</v>
      </c>
      <c r="L251" s="77">
        <v>15798.95123776</v>
      </c>
      <c r="M251" s="78">
        <v>0</v>
      </c>
      <c r="N251" s="78">
        <v>6.7999999999999996E-3</v>
      </c>
      <c r="O251" s="78">
        <v>1E-3</v>
      </c>
    </row>
    <row r="252" spans="2:15">
      <c r="B252" t="s">
        <v>1789</v>
      </c>
      <c r="C252" t="s">
        <v>1790</v>
      </c>
      <c r="D252" t="s">
        <v>1638</v>
      </c>
      <c r="E252" t="s">
        <v>920</v>
      </c>
      <c r="F252"/>
      <c r="G252" t="s">
        <v>1661</v>
      </c>
      <c r="H252" t="s">
        <v>106</v>
      </c>
      <c r="I252" s="77">
        <v>16795.560000000001</v>
      </c>
      <c r="J252" s="77">
        <v>43089</v>
      </c>
      <c r="K252" s="77">
        <v>0</v>
      </c>
      <c r="L252" s="77">
        <v>27855.362527491601</v>
      </c>
      <c r="M252" s="78">
        <v>0</v>
      </c>
      <c r="N252" s="78">
        <v>1.1900000000000001E-2</v>
      </c>
      <c r="O252" s="78">
        <v>1.6999999999999999E-3</v>
      </c>
    </row>
    <row r="253" spans="2:15">
      <c r="B253" t="s">
        <v>1791</v>
      </c>
      <c r="C253" t="s">
        <v>1792</v>
      </c>
      <c r="D253" t="s">
        <v>1634</v>
      </c>
      <c r="E253" t="s">
        <v>920</v>
      </c>
      <c r="F253"/>
      <c r="G253" t="s">
        <v>1661</v>
      </c>
      <c r="H253" t="s">
        <v>106</v>
      </c>
      <c r="I253" s="77">
        <v>44976.87</v>
      </c>
      <c r="J253" s="77">
        <v>8688.1091999999935</v>
      </c>
      <c r="K253" s="77">
        <v>0</v>
      </c>
      <c r="L253" s="77">
        <v>15040.5047447365</v>
      </c>
      <c r="M253" s="78">
        <v>0</v>
      </c>
      <c r="N253" s="78">
        <v>6.4999999999999997E-3</v>
      </c>
      <c r="O253" s="78">
        <v>8.9999999999999998E-4</v>
      </c>
    </row>
    <row r="254" spans="2:15">
      <c r="B254" t="s">
        <v>1793</v>
      </c>
      <c r="C254" t="s">
        <v>1794</v>
      </c>
      <c r="D254" t="s">
        <v>1638</v>
      </c>
      <c r="E254" t="s">
        <v>920</v>
      </c>
      <c r="F254"/>
      <c r="G254" t="s">
        <v>1029</v>
      </c>
      <c r="H254" t="s">
        <v>106</v>
      </c>
      <c r="I254" s="77">
        <v>4151.71</v>
      </c>
      <c r="J254" s="77">
        <v>50467</v>
      </c>
      <c r="K254" s="77">
        <v>0</v>
      </c>
      <c r="L254" s="77">
        <v>8064.5921764593004</v>
      </c>
      <c r="M254" s="78">
        <v>0</v>
      </c>
      <c r="N254" s="78">
        <v>3.5000000000000001E-3</v>
      </c>
      <c r="O254" s="78">
        <v>5.0000000000000001E-4</v>
      </c>
    </row>
    <row r="255" spans="2:15">
      <c r="B255" t="s">
        <v>1795</v>
      </c>
      <c r="C255" t="s">
        <v>1796</v>
      </c>
      <c r="D255" t="s">
        <v>1638</v>
      </c>
      <c r="E255" t="s">
        <v>920</v>
      </c>
      <c r="F255"/>
      <c r="G255" t="s">
        <v>1029</v>
      </c>
      <c r="H255" t="s">
        <v>106</v>
      </c>
      <c r="I255" s="77">
        <v>3542.97</v>
      </c>
      <c r="J255" s="77">
        <v>16525</v>
      </c>
      <c r="K255" s="77">
        <v>0</v>
      </c>
      <c r="L255" s="77">
        <v>2253.4963253325</v>
      </c>
      <c r="M255" s="78">
        <v>0</v>
      </c>
      <c r="N255" s="78">
        <v>1E-3</v>
      </c>
      <c r="O255" s="78">
        <v>1E-4</v>
      </c>
    </row>
    <row r="256" spans="2:15">
      <c r="B256" t="s">
        <v>1797</v>
      </c>
      <c r="C256" t="s">
        <v>1798</v>
      </c>
      <c r="D256" t="s">
        <v>1634</v>
      </c>
      <c r="E256" t="s">
        <v>920</v>
      </c>
      <c r="F256"/>
      <c r="G256" t="s">
        <v>1029</v>
      </c>
      <c r="H256" t="s">
        <v>106</v>
      </c>
      <c r="I256" s="77">
        <v>21073.08</v>
      </c>
      <c r="J256" s="77">
        <v>4668</v>
      </c>
      <c r="K256" s="77">
        <v>0</v>
      </c>
      <c r="L256" s="77">
        <v>3786.2281000655998</v>
      </c>
      <c r="M256" s="78">
        <v>1E-4</v>
      </c>
      <c r="N256" s="78">
        <v>1.6000000000000001E-3</v>
      </c>
      <c r="O256" s="78">
        <v>2.0000000000000001E-4</v>
      </c>
    </row>
    <row r="257" spans="2:15">
      <c r="B257" t="s">
        <v>1799</v>
      </c>
      <c r="C257" t="s">
        <v>1800</v>
      </c>
      <c r="D257" t="s">
        <v>1638</v>
      </c>
      <c r="E257" t="s">
        <v>920</v>
      </c>
      <c r="F257"/>
      <c r="G257" t="s">
        <v>1029</v>
      </c>
      <c r="H257" t="s">
        <v>106</v>
      </c>
      <c r="I257" s="77">
        <v>11100.78</v>
      </c>
      <c r="J257" s="77">
        <v>5860</v>
      </c>
      <c r="K257" s="77">
        <v>0</v>
      </c>
      <c r="L257" s="77">
        <v>2503.7964700920002</v>
      </c>
      <c r="M257" s="78">
        <v>0</v>
      </c>
      <c r="N257" s="78">
        <v>1.1000000000000001E-3</v>
      </c>
      <c r="O257" s="78">
        <v>2.0000000000000001E-4</v>
      </c>
    </row>
    <row r="258" spans="2:15">
      <c r="B258" t="s">
        <v>1801</v>
      </c>
      <c r="C258" t="s">
        <v>1802</v>
      </c>
      <c r="D258" t="s">
        <v>1634</v>
      </c>
      <c r="E258" t="s">
        <v>920</v>
      </c>
      <c r="F258"/>
      <c r="G258" t="s">
        <v>1029</v>
      </c>
      <c r="H258" t="s">
        <v>106</v>
      </c>
      <c r="I258" s="77">
        <v>5975.95</v>
      </c>
      <c r="J258" s="77">
        <v>39944</v>
      </c>
      <c r="K258" s="77">
        <v>0</v>
      </c>
      <c r="L258" s="77">
        <v>9187.6918183319995</v>
      </c>
      <c r="M258" s="78">
        <v>0</v>
      </c>
      <c r="N258" s="78">
        <v>3.8999999999999998E-3</v>
      </c>
      <c r="O258" s="78">
        <v>5.9999999999999995E-4</v>
      </c>
    </row>
    <row r="259" spans="2:15">
      <c r="B259" t="s">
        <v>1803</v>
      </c>
      <c r="C259" t="s">
        <v>1804</v>
      </c>
      <c r="D259" t="s">
        <v>1638</v>
      </c>
      <c r="E259" t="s">
        <v>920</v>
      </c>
      <c r="F259"/>
      <c r="G259" t="s">
        <v>1029</v>
      </c>
      <c r="H259" t="s">
        <v>106</v>
      </c>
      <c r="I259" s="77">
        <v>13964.85</v>
      </c>
      <c r="J259" s="77">
        <v>31364</v>
      </c>
      <c r="K259" s="77">
        <v>0</v>
      </c>
      <c r="L259" s="77">
        <v>16858.371947346001</v>
      </c>
      <c r="M259" s="78">
        <v>0</v>
      </c>
      <c r="N259" s="78">
        <v>7.1999999999999998E-3</v>
      </c>
      <c r="O259" s="78">
        <v>1.1000000000000001E-3</v>
      </c>
    </row>
    <row r="260" spans="2:15">
      <c r="B260" t="s">
        <v>1805</v>
      </c>
      <c r="C260" t="s">
        <v>1806</v>
      </c>
      <c r="D260" t="s">
        <v>1638</v>
      </c>
      <c r="E260" t="s">
        <v>920</v>
      </c>
      <c r="F260"/>
      <c r="G260" t="s">
        <v>1029</v>
      </c>
      <c r="H260" t="s">
        <v>106</v>
      </c>
      <c r="I260" s="77">
        <v>15239.39</v>
      </c>
      <c r="J260" s="77">
        <v>23518</v>
      </c>
      <c r="K260" s="77">
        <v>0</v>
      </c>
      <c r="L260" s="77">
        <v>13794.815000029799</v>
      </c>
      <c r="M260" s="78">
        <v>1E-4</v>
      </c>
      <c r="N260" s="78">
        <v>5.8999999999999999E-3</v>
      </c>
      <c r="O260" s="78">
        <v>8.9999999999999998E-4</v>
      </c>
    </row>
    <row r="261" spans="2:15">
      <c r="B261" t="s">
        <v>1807</v>
      </c>
      <c r="C261" t="s">
        <v>1808</v>
      </c>
      <c r="D261" t="s">
        <v>1638</v>
      </c>
      <c r="E261" t="s">
        <v>920</v>
      </c>
      <c r="F261"/>
      <c r="G261" t="s">
        <v>1029</v>
      </c>
      <c r="H261" t="s">
        <v>106</v>
      </c>
      <c r="I261" s="77">
        <v>36100.089999999997</v>
      </c>
      <c r="J261" s="77">
        <v>1634</v>
      </c>
      <c r="K261" s="77">
        <v>0</v>
      </c>
      <c r="L261" s="77">
        <v>2270.4306863393999</v>
      </c>
      <c r="M261" s="78">
        <v>2.0000000000000001E-4</v>
      </c>
      <c r="N261" s="78">
        <v>1E-3</v>
      </c>
      <c r="O261" s="78">
        <v>1E-4</v>
      </c>
    </row>
    <row r="262" spans="2:15">
      <c r="B262" t="s">
        <v>1809</v>
      </c>
      <c r="C262" t="s">
        <v>1810</v>
      </c>
      <c r="D262" t="s">
        <v>1634</v>
      </c>
      <c r="E262" t="s">
        <v>920</v>
      </c>
      <c r="F262"/>
      <c r="G262" t="s">
        <v>1029</v>
      </c>
      <c r="H262" t="s">
        <v>106</v>
      </c>
      <c r="I262" s="77">
        <v>9750.23</v>
      </c>
      <c r="J262" s="77">
        <v>23166</v>
      </c>
      <c r="K262" s="77">
        <v>0</v>
      </c>
      <c r="L262" s="77">
        <v>8693.8836466482007</v>
      </c>
      <c r="M262" s="78">
        <v>0</v>
      </c>
      <c r="N262" s="78">
        <v>3.7000000000000002E-3</v>
      </c>
      <c r="O262" s="78">
        <v>5.0000000000000001E-4</v>
      </c>
    </row>
    <row r="263" spans="2:15">
      <c r="B263" t="s">
        <v>1811</v>
      </c>
      <c r="C263" t="s">
        <v>1812</v>
      </c>
      <c r="D263" t="s">
        <v>1634</v>
      </c>
      <c r="E263" t="s">
        <v>920</v>
      </c>
      <c r="F263"/>
      <c r="G263" t="s">
        <v>1694</v>
      </c>
      <c r="H263" t="s">
        <v>106</v>
      </c>
      <c r="I263" s="77">
        <v>6919.52</v>
      </c>
      <c r="J263" s="77">
        <v>7625</v>
      </c>
      <c r="K263" s="77">
        <v>0</v>
      </c>
      <c r="L263" s="77">
        <v>2030.7839766</v>
      </c>
      <c r="M263" s="78">
        <v>0</v>
      </c>
      <c r="N263" s="78">
        <v>8.9999999999999998E-4</v>
      </c>
      <c r="O263" s="78">
        <v>1E-4</v>
      </c>
    </row>
    <row r="264" spans="2:15">
      <c r="B264" t="s">
        <v>1813</v>
      </c>
      <c r="C264" t="s">
        <v>1814</v>
      </c>
      <c r="D264" t="s">
        <v>1634</v>
      </c>
      <c r="E264" t="s">
        <v>920</v>
      </c>
      <c r="F264"/>
      <c r="G264" t="s">
        <v>1694</v>
      </c>
      <c r="H264" t="s">
        <v>106</v>
      </c>
      <c r="I264" s="77">
        <v>29250.69</v>
      </c>
      <c r="J264" s="77">
        <v>3511</v>
      </c>
      <c r="K264" s="77">
        <v>0</v>
      </c>
      <c r="L264" s="77">
        <v>3952.8911529891002</v>
      </c>
      <c r="M264" s="78">
        <v>1E-4</v>
      </c>
      <c r="N264" s="78">
        <v>1.6999999999999999E-3</v>
      </c>
      <c r="O264" s="78">
        <v>2.0000000000000001E-4</v>
      </c>
    </row>
    <row r="265" spans="2:15">
      <c r="B265" t="s">
        <v>1815</v>
      </c>
      <c r="C265" t="s">
        <v>1816</v>
      </c>
      <c r="D265" t="s">
        <v>123</v>
      </c>
      <c r="E265" t="s">
        <v>920</v>
      </c>
      <c r="F265"/>
      <c r="G265" t="s">
        <v>1694</v>
      </c>
      <c r="H265" t="s">
        <v>106</v>
      </c>
      <c r="I265" s="77">
        <v>2302.31</v>
      </c>
      <c r="J265" s="77">
        <v>125300</v>
      </c>
      <c r="K265" s="77">
        <v>0</v>
      </c>
      <c r="L265" s="77">
        <v>11103.57376107</v>
      </c>
      <c r="M265" s="78">
        <v>0</v>
      </c>
      <c r="N265" s="78">
        <v>4.7999999999999996E-3</v>
      </c>
      <c r="O265" s="78">
        <v>6.9999999999999999E-4</v>
      </c>
    </row>
    <row r="266" spans="2:15">
      <c r="B266" t="s">
        <v>1817</v>
      </c>
      <c r="C266" t="s">
        <v>1818</v>
      </c>
      <c r="D266" t="s">
        <v>1638</v>
      </c>
      <c r="E266" t="s">
        <v>920</v>
      </c>
      <c r="F266"/>
      <c r="G266" t="s">
        <v>123</v>
      </c>
      <c r="H266" t="s">
        <v>106</v>
      </c>
      <c r="I266" s="77">
        <v>11700.28</v>
      </c>
      <c r="J266" s="77">
        <v>8896</v>
      </c>
      <c r="K266" s="77">
        <v>0</v>
      </c>
      <c r="L266" s="77">
        <v>4006.2582419711998</v>
      </c>
      <c r="M266" s="78">
        <v>0</v>
      </c>
      <c r="N266" s="78">
        <v>1.6999999999999999E-3</v>
      </c>
      <c r="O266" s="78">
        <v>2.9999999999999997E-4</v>
      </c>
    </row>
    <row r="267" spans="2:15">
      <c r="B267" t="s">
        <v>236</v>
      </c>
      <c r="E267" s="16"/>
      <c r="F267" s="16"/>
      <c r="G267" s="16"/>
    </row>
    <row r="268" spans="2:15">
      <c r="B268" t="s">
        <v>324</v>
      </c>
      <c r="E268" s="16"/>
      <c r="F268" s="16"/>
      <c r="G268" s="16"/>
    </row>
    <row r="269" spans="2:15">
      <c r="B269" t="s">
        <v>325</v>
      </c>
      <c r="E269" s="16"/>
      <c r="F269" s="16"/>
      <c r="G269" s="16"/>
    </row>
    <row r="270" spans="2:15">
      <c r="B270" t="s">
        <v>326</v>
      </c>
      <c r="E270" s="16"/>
      <c r="F270" s="16"/>
      <c r="G270" s="16"/>
    </row>
    <row r="271" spans="2:15">
      <c r="B271" s="16" t="s">
        <v>327</v>
      </c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1" workbookViewId="0">
      <selection activeCell="E46" sqref="E46:E9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2789</v>
      </c>
    </row>
    <row r="3" spans="2:63" s="1" customFormat="1">
      <c r="B3" s="2" t="s">
        <v>2</v>
      </c>
      <c r="C3" s="26" t="s">
        <v>2790</v>
      </c>
    </row>
    <row r="4" spans="2:63" s="1" customFormat="1">
      <c r="B4" s="2" t="s">
        <v>3</v>
      </c>
      <c r="C4" s="83" t="s">
        <v>196</v>
      </c>
    </row>
    <row r="6" spans="2:63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BK6" s="19"/>
    </row>
    <row r="7" spans="2:63" ht="26.25" customHeight="1">
      <c r="B7" s="114" t="s">
        <v>193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36042404.920000002</v>
      </c>
      <c r="I11" s="7"/>
      <c r="J11" s="75">
        <v>0</v>
      </c>
      <c r="K11" s="75">
        <v>2149117.6074381606</v>
      </c>
      <c r="L11" s="7"/>
      <c r="M11" s="76">
        <v>1</v>
      </c>
      <c r="N11" s="76">
        <v>0.1348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18929225.93</v>
      </c>
      <c r="J12" s="81">
        <v>0</v>
      </c>
      <c r="K12" s="81">
        <v>510616.60816213803</v>
      </c>
      <c r="M12" s="80">
        <v>0.23760000000000001</v>
      </c>
      <c r="N12" s="80">
        <v>3.2000000000000001E-2</v>
      </c>
    </row>
    <row r="13" spans="2:63">
      <c r="B13" s="79" t="s">
        <v>1819</v>
      </c>
      <c r="D13" s="16"/>
      <c r="E13" s="16"/>
      <c r="F13" s="16"/>
      <c r="G13" s="16"/>
      <c r="H13" s="81">
        <v>13752664.25</v>
      </c>
      <c r="J13" s="81">
        <v>0</v>
      </c>
      <c r="K13" s="81">
        <v>473210.51552770002</v>
      </c>
      <c r="M13" s="80">
        <v>0.22020000000000001</v>
      </c>
      <c r="N13" s="80">
        <v>2.9700000000000001E-2</v>
      </c>
    </row>
    <row r="14" spans="2:63">
      <c r="B14" t="s">
        <v>1820</v>
      </c>
      <c r="C14" t="s">
        <v>1821</v>
      </c>
      <c r="D14" t="s">
        <v>100</v>
      </c>
      <c r="E14" t="s">
        <v>1822</v>
      </c>
      <c r="F14" t="s">
        <v>1823</v>
      </c>
      <c r="G14" t="s">
        <v>102</v>
      </c>
      <c r="H14" s="77">
        <v>3896158</v>
      </c>
      <c r="I14" s="77">
        <v>1874</v>
      </c>
      <c r="J14" s="77">
        <v>0</v>
      </c>
      <c r="K14" s="77">
        <v>73014.000920000006</v>
      </c>
      <c r="L14" s="78">
        <v>9.8199999999999996E-2</v>
      </c>
      <c r="M14" s="78">
        <v>3.4000000000000002E-2</v>
      </c>
      <c r="N14" s="78">
        <v>4.5999999999999999E-3</v>
      </c>
    </row>
    <row r="15" spans="2:63">
      <c r="B15" t="s">
        <v>1824</v>
      </c>
      <c r="C15" t="s">
        <v>1825</v>
      </c>
      <c r="D15" t="s">
        <v>100</v>
      </c>
      <c r="E15" t="s">
        <v>1822</v>
      </c>
      <c r="F15" t="s">
        <v>1823</v>
      </c>
      <c r="G15" t="s">
        <v>102</v>
      </c>
      <c r="H15" s="77">
        <v>912237.68</v>
      </c>
      <c r="I15" s="77">
        <v>3597</v>
      </c>
      <c r="J15" s="77">
        <v>0</v>
      </c>
      <c r="K15" s="77">
        <v>32813.189349599998</v>
      </c>
      <c r="L15" s="78">
        <v>1.4200000000000001E-2</v>
      </c>
      <c r="M15" s="78">
        <v>1.5299999999999999E-2</v>
      </c>
      <c r="N15" s="78">
        <v>2.0999999999999999E-3</v>
      </c>
    </row>
    <row r="16" spans="2:63">
      <c r="B16" t="s">
        <v>1826</v>
      </c>
      <c r="C16" t="s">
        <v>1827</v>
      </c>
      <c r="D16" t="s">
        <v>100</v>
      </c>
      <c r="E16" t="s">
        <v>1822</v>
      </c>
      <c r="F16" t="s">
        <v>1823</v>
      </c>
      <c r="G16" t="s">
        <v>102</v>
      </c>
      <c r="H16" s="77">
        <v>1474327.61</v>
      </c>
      <c r="I16" s="77">
        <v>1854</v>
      </c>
      <c r="J16" s="77">
        <v>0</v>
      </c>
      <c r="K16" s="77">
        <v>27334.033889400001</v>
      </c>
      <c r="L16" s="78">
        <v>2.1899999999999999E-2</v>
      </c>
      <c r="M16" s="78">
        <v>1.2699999999999999E-2</v>
      </c>
      <c r="N16" s="78">
        <v>1.6999999999999999E-3</v>
      </c>
    </row>
    <row r="17" spans="2:14">
      <c r="B17" t="s">
        <v>1828</v>
      </c>
      <c r="C17" t="s">
        <v>1829</v>
      </c>
      <c r="D17" t="s">
        <v>100</v>
      </c>
      <c r="E17" t="s">
        <v>1830</v>
      </c>
      <c r="F17" t="s">
        <v>1823</v>
      </c>
      <c r="G17" t="s">
        <v>102</v>
      </c>
      <c r="H17" s="77">
        <v>106495.26</v>
      </c>
      <c r="I17" s="77">
        <v>2858</v>
      </c>
      <c r="J17" s="77">
        <v>0</v>
      </c>
      <c r="K17" s="77">
        <v>3043.6345308</v>
      </c>
      <c r="L17" s="78">
        <v>3.2099999999999997E-2</v>
      </c>
      <c r="M17" s="78">
        <v>1.4E-3</v>
      </c>
      <c r="N17" s="78">
        <v>2.0000000000000001E-4</v>
      </c>
    </row>
    <row r="18" spans="2:14">
      <c r="B18" t="s">
        <v>1831</v>
      </c>
      <c r="C18" t="s">
        <v>1832</v>
      </c>
      <c r="D18" t="s">
        <v>100</v>
      </c>
      <c r="E18" t="s">
        <v>1830</v>
      </c>
      <c r="F18" t="s">
        <v>1823</v>
      </c>
      <c r="G18" t="s">
        <v>102</v>
      </c>
      <c r="H18" s="77">
        <v>2232239</v>
      </c>
      <c r="I18" s="77">
        <v>1849</v>
      </c>
      <c r="J18" s="77">
        <v>0</v>
      </c>
      <c r="K18" s="77">
        <v>41274.099110000003</v>
      </c>
      <c r="L18" s="78">
        <v>3.2800000000000003E-2</v>
      </c>
      <c r="M18" s="78">
        <v>1.9199999999999998E-2</v>
      </c>
      <c r="N18" s="78">
        <v>2.5999999999999999E-3</v>
      </c>
    </row>
    <row r="19" spans="2:14">
      <c r="B19" t="s">
        <v>1833</v>
      </c>
      <c r="C19" t="s">
        <v>1834</v>
      </c>
      <c r="D19" t="s">
        <v>100</v>
      </c>
      <c r="E19" t="s">
        <v>1830</v>
      </c>
      <c r="F19" t="s">
        <v>1823</v>
      </c>
      <c r="G19" t="s">
        <v>102</v>
      </c>
      <c r="H19" s="77">
        <v>1702325.46</v>
      </c>
      <c r="I19" s="77">
        <v>3539</v>
      </c>
      <c r="J19" s="77">
        <v>0</v>
      </c>
      <c r="K19" s="77">
        <v>60245.298029400001</v>
      </c>
      <c r="L19" s="78">
        <v>1.0699999999999999E-2</v>
      </c>
      <c r="M19" s="78">
        <v>2.8000000000000001E-2</v>
      </c>
      <c r="N19" s="78">
        <v>3.8E-3</v>
      </c>
    </row>
    <row r="20" spans="2:14">
      <c r="B20" t="s">
        <v>1835</v>
      </c>
      <c r="C20" t="s">
        <v>1836</v>
      </c>
      <c r="D20" t="s">
        <v>100</v>
      </c>
      <c r="E20" t="s">
        <v>1830</v>
      </c>
      <c r="F20" t="s">
        <v>1823</v>
      </c>
      <c r="G20" t="s">
        <v>102</v>
      </c>
      <c r="H20" s="77">
        <v>1590930.9</v>
      </c>
      <c r="I20" s="77">
        <v>1852</v>
      </c>
      <c r="J20" s="77">
        <v>0</v>
      </c>
      <c r="K20" s="77">
        <v>29464.040268000001</v>
      </c>
      <c r="L20" s="78">
        <v>8.9999999999999993E-3</v>
      </c>
      <c r="M20" s="78">
        <v>1.37E-2</v>
      </c>
      <c r="N20" s="78">
        <v>1.8E-3</v>
      </c>
    </row>
    <row r="21" spans="2:14">
      <c r="B21" t="s">
        <v>1837</v>
      </c>
      <c r="C21" t="s">
        <v>1838</v>
      </c>
      <c r="D21" t="s">
        <v>100</v>
      </c>
      <c r="E21" t="s">
        <v>1830</v>
      </c>
      <c r="F21" t="s">
        <v>1823</v>
      </c>
      <c r="G21" t="s">
        <v>102</v>
      </c>
      <c r="H21" s="77">
        <v>426367.95</v>
      </c>
      <c r="I21" s="77">
        <v>1827</v>
      </c>
      <c r="J21" s="77">
        <v>0</v>
      </c>
      <c r="K21" s="77">
        <v>7789.7424465000004</v>
      </c>
      <c r="L21" s="78">
        <v>3.8E-3</v>
      </c>
      <c r="M21" s="78">
        <v>3.5999999999999999E-3</v>
      </c>
      <c r="N21" s="78">
        <v>5.0000000000000001E-4</v>
      </c>
    </row>
    <row r="22" spans="2:14">
      <c r="B22" t="s">
        <v>1839</v>
      </c>
      <c r="C22" t="s">
        <v>1840</v>
      </c>
      <c r="D22" t="s">
        <v>100</v>
      </c>
      <c r="E22" t="s">
        <v>1841</v>
      </c>
      <c r="F22" t="s">
        <v>1823</v>
      </c>
      <c r="G22" t="s">
        <v>102</v>
      </c>
      <c r="H22" s="77">
        <v>463867.67</v>
      </c>
      <c r="I22" s="77">
        <v>3560</v>
      </c>
      <c r="J22" s="77">
        <v>0</v>
      </c>
      <c r="K22" s="77">
        <v>16513.689052000002</v>
      </c>
      <c r="L22" s="78">
        <v>5.3E-3</v>
      </c>
      <c r="M22" s="78">
        <v>7.7000000000000002E-3</v>
      </c>
      <c r="N22" s="78">
        <v>1E-3</v>
      </c>
    </row>
    <row r="23" spans="2:14">
      <c r="B23" t="s">
        <v>1842</v>
      </c>
      <c r="C23" t="s">
        <v>1843</v>
      </c>
      <c r="D23" t="s">
        <v>100</v>
      </c>
      <c r="E23" t="s">
        <v>1844</v>
      </c>
      <c r="F23" t="s">
        <v>1823</v>
      </c>
      <c r="G23" t="s">
        <v>102</v>
      </c>
      <c r="H23" s="77">
        <v>65538.679999999993</v>
      </c>
      <c r="I23" s="77">
        <v>34690</v>
      </c>
      <c r="J23" s="77">
        <v>0</v>
      </c>
      <c r="K23" s="77">
        <v>22735.368092000001</v>
      </c>
      <c r="L23" s="78">
        <v>8.0999999999999996E-3</v>
      </c>
      <c r="M23" s="78">
        <v>1.06E-2</v>
      </c>
      <c r="N23" s="78">
        <v>1.4E-3</v>
      </c>
    </row>
    <row r="24" spans="2:14">
      <c r="B24" t="s">
        <v>1845</v>
      </c>
      <c r="C24" t="s">
        <v>1846</v>
      </c>
      <c r="D24" t="s">
        <v>100</v>
      </c>
      <c r="E24" t="s">
        <v>1844</v>
      </c>
      <c r="F24" t="s">
        <v>1823</v>
      </c>
      <c r="G24" t="s">
        <v>102</v>
      </c>
      <c r="H24" s="77">
        <v>157009.60000000001</v>
      </c>
      <c r="I24" s="77">
        <v>18410</v>
      </c>
      <c r="J24" s="77">
        <v>0</v>
      </c>
      <c r="K24" s="77">
        <v>28905.467359999999</v>
      </c>
      <c r="L24" s="78">
        <v>5.7000000000000002E-3</v>
      </c>
      <c r="M24" s="78">
        <v>1.34E-2</v>
      </c>
      <c r="N24" s="78">
        <v>1.8E-3</v>
      </c>
    </row>
    <row r="25" spans="2:14">
      <c r="B25" t="s">
        <v>1847</v>
      </c>
      <c r="C25" t="s">
        <v>1848</v>
      </c>
      <c r="D25" t="s">
        <v>100</v>
      </c>
      <c r="E25" t="s">
        <v>1844</v>
      </c>
      <c r="F25" t="s">
        <v>1823</v>
      </c>
      <c r="G25" t="s">
        <v>102</v>
      </c>
      <c r="H25" s="77">
        <v>45759.44</v>
      </c>
      <c r="I25" s="77">
        <v>18200</v>
      </c>
      <c r="J25" s="77">
        <v>0</v>
      </c>
      <c r="K25" s="77">
        <v>8328.2180800000006</v>
      </c>
      <c r="L25" s="78">
        <v>4.4000000000000003E-3</v>
      </c>
      <c r="M25" s="78">
        <v>3.8999999999999998E-3</v>
      </c>
      <c r="N25" s="78">
        <v>5.0000000000000001E-4</v>
      </c>
    </row>
    <row r="26" spans="2:14">
      <c r="B26" t="s">
        <v>1849</v>
      </c>
      <c r="C26" t="s">
        <v>1850</v>
      </c>
      <c r="D26" t="s">
        <v>100</v>
      </c>
      <c r="E26" t="s">
        <v>1844</v>
      </c>
      <c r="F26" t="s">
        <v>1823</v>
      </c>
      <c r="G26" t="s">
        <v>102</v>
      </c>
      <c r="H26" s="77">
        <v>679407</v>
      </c>
      <c r="I26" s="77">
        <v>17920</v>
      </c>
      <c r="J26" s="77">
        <v>0</v>
      </c>
      <c r="K26" s="77">
        <v>121749.7344</v>
      </c>
      <c r="L26" s="78">
        <v>6.6100000000000006E-2</v>
      </c>
      <c r="M26" s="78">
        <v>5.67E-2</v>
      </c>
      <c r="N26" s="78">
        <v>7.6E-3</v>
      </c>
    </row>
    <row r="27" spans="2:14">
      <c r="B27" s="79" t="s">
        <v>1851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211</v>
      </c>
      <c r="C28" t="s">
        <v>211</v>
      </c>
      <c r="D28" s="16"/>
      <c r="E28" s="16"/>
      <c r="F28" t="s">
        <v>211</v>
      </c>
      <c r="G28" t="s">
        <v>211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1852</v>
      </c>
      <c r="D29" s="16"/>
      <c r="E29" s="16"/>
      <c r="F29" s="16"/>
      <c r="G29" s="16"/>
      <c r="H29" s="81">
        <v>5176561.68</v>
      </c>
      <c r="J29" s="81">
        <v>0</v>
      </c>
      <c r="K29" s="81">
        <v>37406.092634437999</v>
      </c>
      <c r="M29" s="80">
        <v>1.7399999999999999E-2</v>
      </c>
      <c r="N29" s="80">
        <v>2.3E-3</v>
      </c>
    </row>
    <row r="30" spans="2:14">
      <c r="B30" t="s">
        <v>1853</v>
      </c>
      <c r="C30" t="s">
        <v>1854</v>
      </c>
      <c r="D30" t="s">
        <v>100</v>
      </c>
      <c r="E30" t="s">
        <v>1822</v>
      </c>
      <c r="F30" t="s">
        <v>1855</v>
      </c>
      <c r="G30" t="s">
        <v>102</v>
      </c>
      <c r="H30" s="77">
        <v>877588.47</v>
      </c>
      <c r="I30" s="77">
        <v>368.92</v>
      </c>
      <c r="J30" s="77">
        <v>0</v>
      </c>
      <c r="K30" s="77">
        <v>3237.5993835240001</v>
      </c>
      <c r="L30" s="78">
        <v>1.3100000000000001E-2</v>
      </c>
      <c r="M30" s="78">
        <v>1.5E-3</v>
      </c>
      <c r="N30" s="78">
        <v>2.0000000000000001E-4</v>
      </c>
    </row>
    <row r="31" spans="2:14">
      <c r="B31" t="s">
        <v>1856</v>
      </c>
      <c r="C31" t="s">
        <v>1857</v>
      </c>
      <c r="D31" t="s">
        <v>100</v>
      </c>
      <c r="E31" t="s">
        <v>1822</v>
      </c>
      <c r="F31" t="s">
        <v>1855</v>
      </c>
      <c r="G31" t="s">
        <v>102</v>
      </c>
      <c r="H31" s="77">
        <v>2416473.6800000002</v>
      </c>
      <c r="I31" s="77">
        <v>344.75</v>
      </c>
      <c r="J31" s="77">
        <v>0</v>
      </c>
      <c r="K31" s="77">
        <v>8330.7930118000004</v>
      </c>
      <c r="L31" s="78">
        <v>7.7999999999999996E-3</v>
      </c>
      <c r="M31" s="78">
        <v>3.8999999999999998E-3</v>
      </c>
      <c r="N31" s="78">
        <v>5.0000000000000001E-4</v>
      </c>
    </row>
    <row r="32" spans="2:14">
      <c r="B32" t="s">
        <v>1858</v>
      </c>
      <c r="C32" t="s">
        <v>1859</v>
      </c>
      <c r="D32" t="s">
        <v>100</v>
      </c>
      <c r="E32" t="s">
        <v>1830</v>
      </c>
      <c r="F32" t="s">
        <v>1855</v>
      </c>
      <c r="G32" t="s">
        <v>102</v>
      </c>
      <c r="H32" s="77">
        <v>272822.78999999998</v>
      </c>
      <c r="I32" s="77">
        <v>3704.64</v>
      </c>
      <c r="J32" s="77">
        <v>0</v>
      </c>
      <c r="K32" s="77">
        <v>10107.102207456001</v>
      </c>
      <c r="L32" s="78">
        <v>2.1600000000000001E-2</v>
      </c>
      <c r="M32" s="78">
        <v>4.7000000000000002E-3</v>
      </c>
      <c r="N32" s="78">
        <v>5.9999999999999995E-4</v>
      </c>
    </row>
    <row r="33" spans="2:14">
      <c r="B33" t="s">
        <v>1860</v>
      </c>
      <c r="C33" t="s">
        <v>1861</v>
      </c>
      <c r="D33" t="s">
        <v>100</v>
      </c>
      <c r="E33" t="s">
        <v>1830</v>
      </c>
      <c r="F33" t="s">
        <v>1855</v>
      </c>
      <c r="G33" t="s">
        <v>102</v>
      </c>
      <c r="H33" s="77">
        <v>1235865</v>
      </c>
      <c r="I33" s="77">
        <v>345.35</v>
      </c>
      <c r="J33" s="77">
        <v>0</v>
      </c>
      <c r="K33" s="77">
        <v>4268.0597774999997</v>
      </c>
      <c r="L33" s="78">
        <v>2.7000000000000001E-3</v>
      </c>
      <c r="M33" s="78">
        <v>2E-3</v>
      </c>
      <c r="N33" s="78">
        <v>2.9999999999999997E-4</v>
      </c>
    </row>
    <row r="34" spans="2:14">
      <c r="B34" t="s">
        <v>1862</v>
      </c>
      <c r="C34" t="s">
        <v>1863</v>
      </c>
      <c r="D34" t="s">
        <v>100</v>
      </c>
      <c r="E34" t="s">
        <v>1841</v>
      </c>
      <c r="F34" t="s">
        <v>1855</v>
      </c>
      <c r="G34" t="s">
        <v>102</v>
      </c>
      <c r="H34" s="77">
        <v>61272</v>
      </c>
      <c r="I34" s="77">
        <v>345.8</v>
      </c>
      <c r="J34" s="77">
        <v>0</v>
      </c>
      <c r="K34" s="77">
        <v>211.87857600000001</v>
      </c>
      <c r="L34" s="78">
        <v>2.0000000000000001E-4</v>
      </c>
      <c r="M34" s="78">
        <v>1E-4</v>
      </c>
      <c r="N34" s="78">
        <v>0</v>
      </c>
    </row>
    <row r="35" spans="2:14">
      <c r="B35" t="s">
        <v>1864</v>
      </c>
      <c r="C35" t="s">
        <v>1865</v>
      </c>
      <c r="D35" t="s">
        <v>100</v>
      </c>
      <c r="E35" t="s">
        <v>1844</v>
      </c>
      <c r="F35" t="s">
        <v>1855</v>
      </c>
      <c r="G35" t="s">
        <v>102</v>
      </c>
      <c r="H35" s="77">
        <v>105450</v>
      </c>
      <c r="I35" s="77">
        <v>3439</v>
      </c>
      <c r="J35" s="77">
        <v>0</v>
      </c>
      <c r="K35" s="77">
        <v>3626.4254999999998</v>
      </c>
      <c r="L35" s="78">
        <v>3.5999999999999999E-3</v>
      </c>
      <c r="M35" s="78">
        <v>1.6999999999999999E-3</v>
      </c>
      <c r="N35" s="78">
        <v>2.0000000000000001E-4</v>
      </c>
    </row>
    <row r="36" spans="2:14">
      <c r="B36" t="s">
        <v>1866</v>
      </c>
      <c r="C36" t="s">
        <v>1867</v>
      </c>
      <c r="D36" t="s">
        <v>100</v>
      </c>
      <c r="E36" t="s">
        <v>1844</v>
      </c>
      <c r="F36" t="s">
        <v>1855</v>
      </c>
      <c r="G36" t="s">
        <v>102</v>
      </c>
      <c r="H36" s="77">
        <v>102829.74</v>
      </c>
      <c r="I36" s="77">
        <v>3694.17</v>
      </c>
      <c r="J36" s="77">
        <v>0</v>
      </c>
      <c r="K36" s="77">
        <v>3798.7054061580002</v>
      </c>
      <c r="L36" s="78">
        <v>1.6500000000000001E-2</v>
      </c>
      <c r="M36" s="78">
        <v>1.8E-3</v>
      </c>
      <c r="N36" s="78">
        <v>2.0000000000000001E-4</v>
      </c>
    </row>
    <row r="37" spans="2:14">
      <c r="B37" t="s">
        <v>1868</v>
      </c>
      <c r="C37" t="s">
        <v>1869</v>
      </c>
      <c r="D37" t="s">
        <v>100</v>
      </c>
      <c r="E37" t="s">
        <v>1844</v>
      </c>
      <c r="F37" t="s">
        <v>1855</v>
      </c>
      <c r="G37" t="s">
        <v>102</v>
      </c>
      <c r="H37" s="77">
        <v>104260</v>
      </c>
      <c r="I37" s="77">
        <v>3669.22</v>
      </c>
      <c r="J37" s="77">
        <v>0</v>
      </c>
      <c r="K37" s="77">
        <v>3825.5287720000001</v>
      </c>
      <c r="L37" s="78">
        <v>6.1999999999999998E-3</v>
      </c>
      <c r="M37" s="78">
        <v>1.8E-3</v>
      </c>
      <c r="N37" s="78">
        <v>2.0000000000000001E-4</v>
      </c>
    </row>
    <row r="38" spans="2:14">
      <c r="B38" s="79" t="s">
        <v>1870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917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211</v>
      </c>
      <c r="C41" t="s">
        <v>211</v>
      </c>
      <c r="D41" s="16"/>
      <c r="E41" s="16"/>
      <c r="F41" t="s">
        <v>211</v>
      </c>
      <c r="G41" t="s">
        <v>211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1871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211</v>
      </c>
      <c r="C43" t="s">
        <v>211</v>
      </c>
      <c r="D43" s="16"/>
      <c r="E43" s="16"/>
      <c r="F43" t="s">
        <v>211</v>
      </c>
      <c r="G43" t="s">
        <v>211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234</v>
      </c>
      <c r="D44" s="16"/>
      <c r="E44" s="16"/>
      <c r="F44" s="16"/>
      <c r="G44" s="16"/>
      <c r="H44" s="81">
        <v>17113178.989999998</v>
      </c>
      <c r="J44" s="81">
        <v>0</v>
      </c>
      <c r="K44" s="81">
        <v>1638500.9992760227</v>
      </c>
      <c r="M44" s="80">
        <v>0.76239999999999997</v>
      </c>
      <c r="N44" s="80">
        <v>0.1028</v>
      </c>
    </row>
    <row r="45" spans="2:14">
      <c r="B45" s="79" t="s">
        <v>1872</v>
      </c>
      <c r="D45" s="16"/>
      <c r="E45" s="16"/>
      <c r="F45" s="16"/>
      <c r="G45" s="16"/>
      <c r="H45" s="81">
        <v>17063742.379999999</v>
      </c>
      <c r="J45" s="81">
        <v>0</v>
      </c>
      <c r="K45" s="81">
        <v>1621436.5532897273</v>
      </c>
      <c r="M45" s="80">
        <v>0.75449999999999995</v>
      </c>
      <c r="N45" s="80">
        <v>0.1017</v>
      </c>
    </row>
    <row r="46" spans="2:14">
      <c r="B46" t="s">
        <v>1873</v>
      </c>
      <c r="C46" t="s">
        <v>1874</v>
      </c>
      <c r="D46" t="s">
        <v>123</v>
      </c>
      <c r="E46"/>
      <c r="F46" t="s">
        <v>1823</v>
      </c>
      <c r="G46" t="s">
        <v>106</v>
      </c>
      <c r="H46" s="77">
        <v>499986.2</v>
      </c>
      <c r="I46" s="77">
        <v>6073</v>
      </c>
      <c r="J46" s="77">
        <v>0</v>
      </c>
      <c r="K46" s="77">
        <v>116871.659253174</v>
      </c>
      <c r="L46" s="78">
        <v>1.1299999999999999E-2</v>
      </c>
      <c r="M46" s="78">
        <v>5.4399999999999997E-2</v>
      </c>
      <c r="N46" s="78">
        <v>7.3000000000000001E-3</v>
      </c>
    </row>
    <row r="47" spans="2:14">
      <c r="B47" t="s">
        <v>1875</v>
      </c>
      <c r="C47" t="s">
        <v>1876</v>
      </c>
      <c r="D47" t="s">
        <v>123</v>
      </c>
      <c r="E47"/>
      <c r="F47" t="s">
        <v>1823</v>
      </c>
      <c r="G47" t="s">
        <v>106</v>
      </c>
      <c r="H47" s="77">
        <v>54098.05</v>
      </c>
      <c r="I47" s="77">
        <v>4463</v>
      </c>
      <c r="J47" s="77">
        <v>0</v>
      </c>
      <c r="K47" s="77">
        <v>9293.0100943034995</v>
      </c>
      <c r="L47" s="78">
        <v>0</v>
      </c>
      <c r="M47" s="78">
        <v>4.3E-3</v>
      </c>
      <c r="N47" s="78">
        <v>5.9999999999999995E-4</v>
      </c>
    </row>
    <row r="48" spans="2:14">
      <c r="B48" t="s">
        <v>1877</v>
      </c>
      <c r="C48" t="s">
        <v>1878</v>
      </c>
      <c r="D48" t="s">
        <v>1634</v>
      </c>
      <c r="E48"/>
      <c r="F48" t="s">
        <v>1823</v>
      </c>
      <c r="G48" t="s">
        <v>106</v>
      </c>
      <c r="H48" s="77">
        <v>42164.34</v>
      </c>
      <c r="I48" s="77">
        <v>33993</v>
      </c>
      <c r="J48" s="77">
        <v>0</v>
      </c>
      <c r="K48" s="77">
        <v>55167.424846273803</v>
      </c>
      <c r="L48" s="78">
        <v>2.3E-3</v>
      </c>
      <c r="M48" s="78">
        <v>2.5700000000000001E-2</v>
      </c>
      <c r="N48" s="78">
        <v>3.5000000000000001E-3</v>
      </c>
    </row>
    <row r="49" spans="2:14">
      <c r="B49" t="s">
        <v>1879</v>
      </c>
      <c r="C49" t="s">
        <v>1880</v>
      </c>
      <c r="D49" t="s">
        <v>1759</v>
      </c>
      <c r="E49"/>
      <c r="F49" t="s">
        <v>1823</v>
      </c>
      <c r="G49" t="s">
        <v>106</v>
      </c>
      <c r="H49" s="77">
        <v>3222976.29</v>
      </c>
      <c r="I49" s="77">
        <v>765.34999999999968</v>
      </c>
      <c r="J49" s="77">
        <v>0</v>
      </c>
      <c r="K49" s="77">
        <v>94943.471737697197</v>
      </c>
      <c r="L49" s="78">
        <v>3.8E-3</v>
      </c>
      <c r="M49" s="78">
        <v>4.4200000000000003E-2</v>
      </c>
      <c r="N49" s="78">
        <v>6.0000000000000001E-3</v>
      </c>
    </row>
    <row r="50" spans="2:14">
      <c r="B50" t="s">
        <v>1881</v>
      </c>
      <c r="C50" t="s">
        <v>1882</v>
      </c>
      <c r="D50" t="s">
        <v>1759</v>
      </c>
      <c r="E50"/>
      <c r="F50" t="s">
        <v>1823</v>
      </c>
      <c r="G50" t="s">
        <v>106</v>
      </c>
      <c r="H50" s="77">
        <v>1137631.8700000001</v>
      </c>
      <c r="I50" s="77">
        <v>1007.7499999999994</v>
      </c>
      <c r="J50" s="77">
        <v>0</v>
      </c>
      <c r="K50" s="77">
        <v>44126.803419041302</v>
      </c>
      <c r="L50" s="78">
        <v>4.8999999999999998E-3</v>
      </c>
      <c r="M50" s="78">
        <v>2.0500000000000001E-2</v>
      </c>
      <c r="N50" s="78">
        <v>2.8E-3</v>
      </c>
    </row>
    <row r="51" spans="2:14">
      <c r="B51" t="s">
        <v>1883</v>
      </c>
      <c r="C51" t="s">
        <v>1884</v>
      </c>
      <c r="D51" t="s">
        <v>1885</v>
      </c>
      <c r="E51"/>
      <c r="F51" t="s">
        <v>1823</v>
      </c>
      <c r="G51" t="s">
        <v>202</v>
      </c>
      <c r="H51" s="77">
        <v>1976104.03</v>
      </c>
      <c r="I51" s="77">
        <v>1844.8142000000003</v>
      </c>
      <c r="J51" s="77">
        <v>0</v>
      </c>
      <c r="K51" s="77">
        <v>17895.979301561001</v>
      </c>
      <c r="L51" s="78">
        <v>7.7000000000000002E-3</v>
      </c>
      <c r="M51" s="78">
        <v>8.3000000000000001E-3</v>
      </c>
      <c r="N51" s="78">
        <v>1.1000000000000001E-3</v>
      </c>
    </row>
    <row r="52" spans="2:14">
      <c r="B52" t="s">
        <v>1886</v>
      </c>
      <c r="C52" t="s">
        <v>1887</v>
      </c>
      <c r="D52" t="s">
        <v>123</v>
      </c>
      <c r="E52"/>
      <c r="F52" t="s">
        <v>1823</v>
      </c>
      <c r="G52" t="s">
        <v>106</v>
      </c>
      <c r="H52" s="77">
        <v>164419.07</v>
      </c>
      <c r="I52" s="77">
        <v>3588</v>
      </c>
      <c r="J52" s="77">
        <v>0</v>
      </c>
      <c r="K52" s="77">
        <v>22706.622135428399</v>
      </c>
      <c r="L52" s="78">
        <v>2.5999999999999999E-3</v>
      </c>
      <c r="M52" s="78">
        <v>1.06E-2</v>
      </c>
      <c r="N52" s="78">
        <v>1.4E-3</v>
      </c>
    </row>
    <row r="53" spans="2:14">
      <c r="B53" t="s">
        <v>1888</v>
      </c>
      <c r="C53" t="s">
        <v>1889</v>
      </c>
      <c r="D53" t="s">
        <v>1759</v>
      </c>
      <c r="E53"/>
      <c r="F53" t="s">
        <v>1823</v>
      </c>
      <c r="G53" t="s">
        <v>106</v>
      </c>
      <c r="H53" s="77">
        <v>1026308.27</v>
      </c>
      <c r="I53" s="77">
        <v>459.55000000000086</v>
      </c>
      <c r="J53" s="77">
        <v>0</v>
      </c>
      <c r="K53" s="77">
        <v>18153.4222712675</v>
      </c>
      <c r="L53" s="78">
        <v>9.4999999999999998E-3</v>
      </c>
      <c r="M53" s="78">
        <v>8.3999999999999995E-3</v>
      </c>
      <c r="N53" s="78">
        <v>1.1000000000000001E-3</v>
      </c>
    </row>
    <row r="54" spans="2:14">
      <c r="B54" t="s">
        <v>1890</v>
      </c>
      <c r="C54" t="s">
        <v>1891</v>
      </c>
      <c r="D54" t="s">
        <v>1759</v>
      </c>
      <c r="E54"/>
      <c r="F54" t="s">
        <v>1823</v>
      </c>
      <c r="G54" t="s">
        <v>106</v>
      </c>
      <c r="H54" s="77">
        <v>119896.38</v>
      </c>
      <c r="I54" s="77">
        <v>3668.7500000000109</v>
      </c>
      <c r="J54" s="77">
        <v>0</v>
      </c>
      <c r="K54" s="77">
        <v>16930.590300371299</v>
      </c>
      <c r="L54" s="78">
        <v>1.1999999999999999E-3</v>
      </c>
      <c r="M54" s="78">
        <v>7.9000000000000008E-3</v>
      </c>
      <c r="N54" s="78">
        <v>1.1000000000000001E-3</v>
      </c>
    </row>
    <row r="55" spans="2:14">
      <c r="B55" t="s">
        <v>1892</v>
      </c>
      <c r="C55" t="s">
        <v>1893</v>
      </c>
      <c r="D55" t="s">
        <v>123</v>
      </c>
      <c r="E55"/>
      <c r="F55" t="s">
        <v>1823</v>
      </c>
      <c r="G55" t="s">
        <v>110</v>
      </c>
      <c r="H55" s="77">
        <v>912118.3</v>
      </c>
      <c r="I55" s="77">
        <v>639.7000000000013</v>
      </c>
      <c r="J55" s="77">
        <v>0</v>
      </c>
      <c r="K55" s="77">
        <v>23674.7852543933</v>
      </c>
      <c r="L55" s="78">
        <v>4.3E-3</v>
      </c>
      <c r="M55" s="78">
        <v>1.0999999999999999E-2</v>
      </c>
      <c r="N55" s="78">
        <v>1.5E-3</v>
      </c>
    </row>
    <row r="56" spans="2:14">
      <c r="B56" t="s">
        <v>1894</v>
      </c>
      <c r="C56" t="s">
        <v>1895</v>
      </c>
      <c r="D56" t="s">
        <v>123</v>
      </c>
      <c r="E56"/>
      <c r="F56" t="s">
        <v>1823</v>
      </c>
      <c r="G56" t="s">
        <v>106</v>
      </c>
      <c r="H56" s="77">
        <v>962617.69</v>
      </c>
      <c r="I56" s="77">
        <v>696.04999999999984</v>
      </c>
      <c r="J56" s="77">
        <v>0</v>
      </c>
      <c r="K56" s="77">
        <v>25789.456359862001</v>
      </c>
      <c r="L56" s="78">
        <v>2.5999999999999999E-3</v>
      </c>
      <c r="M56" s="78">
        <v>1.2E-2</v>
      </c>
      <c r="N56" s="78">
        <v>1.6000000000000001E-3</v>
      </c>
    </row>
    <row r="57" spans="2:14">
      <c r="B57" t="s">
        <v>1896</v>
      </c>
      <c r="C57" t="s">
        <v>1897</v>
      </c>
      <c r="D57" t="s">
        <v>123</v>
      </c>
      <c r="E57"/>
      <c r="F57" t="s">
        <v>1823</v>
      </c>
      <c r="G57" t="s">
        <v>106</v>
      </c>
      <c r="H57" s="77">
        <v>610175.68999999994</v>
      </c>
      <c r="I57" s="77">
        <v>515.06000000000063</v>
      </c>
      <c r="J57" s="77">
        <v>0</v>
      </c>
      <c r="K57" s="77">
        <v>12096.525228410001</v>
      </c>
      <c r="L57" s="78">
        <v>2.0199999999999999E-2</v>
      </c>
      <c r="M57" s="78">
        <v>5.5999999999999999E-3</v>
      </c>
      <c r="N57" s="78">
        <v>8.0000000000000004E-4</v>
      </c>
    </row>
    <row r="58" spans="2:14">
      <c r="B58" t="s">
        <v>1898</v>
      </c>
      <c r="C58" t="s">
        <v>1899</v>
      </c>
      <c r="D58" t="s">
        <v>123</v>
      </c>
      <c r="E58"/>
      <c r="F58" t="s">
        <v>1823</v>
      </c>
      <c r="G58" t="s">
        <v>110</v>
      </c>
      <c r="H58" s="77">
        <v>11071.23</v>
      </c>
      <c r="I58" s="77">
        <v>6857</v>
      </c>
      <c r="J58" s="77">
        <v>0</v>
      </c>
      <c r="K58" s="77">
        <v>3080.26833326325</v>
      </c>
      <c r="L58" s="78">
        <v>3.3E-3</v>
      </c>
      <c r="M58" s="78">
        <v>1.4E-3</v>
      </c>
      <c r="N58" s="78">
        <v>2.0000000000000001E-4</v>
      </c>
    </row>
    <row r="59" spans="2:14">
      <c r="B59" t="s">
        <v>1900</v>
      </c>
      <c r="C59" t="s">
        <v>1901</v>
      </c>
      <c r="D59" t="s">
        <v>123</v>
      </c>
      <c r="E59"/>
      <c r="F59" t="s">
        <v>1823</v>
      </c>
      <c r="G59" t="s">
        <v>110</v>
      </c>
      <c r="H59" s="77">
        <v>1185718.49</v>
      </c>
      <c r="I59" s="77">
        <v>2802.0000000000105</v>
      </c>
      <c r="J59" s="77">
        <v>0</v>
      </c>
      <c r="K59" s="77">
        <v>134805.69870436401</v>
      </c>
      <c r="L59" s="78">
        <v>4.8999999999999998E-3</v>
      </c>
      <c r="M59" s="78">
        <v>6.2700000000000006E-2</v>
      </c>
      <c r="N59" s="78">
        <v>8.5000000000000006E-3</v>
      </c>
    </row>
    <row r="60" spans="2:14">
      <c r="B60" t="s">
        <v>1902</v>
      </c>
      <c r="C60" t="s">
        <v>1903</v>
      </c>
      <c r="D60" t="s">
        <v>1634</v>
      </c>
      <c r="E60"/>
      <c r="F60" t="s">
        <v>1823</v>
      </c>
      <c r="G60" t="s">
        <v>106</v>
      </c>
      <c r="H60" s="77">
        <v>134431.96</v>
      </c>
      <c r="I60" s="77">
        <v>6594</v>
      </c>
      <c r="J60" s="77">
        <v>0</v>
      </c>
      <c r="K60" s="77">
        <v>34119.242809797601</v>
      </c>
      <c r="L60" s="78">
        <v>6.9999999999999999E-4</v>
      </c>
      <c r="M60" s="78">
        <v>1.5900000000000001E-2</v>
      </c>
      <c r="N60" s="78">
        <v>2.0999999999999999E-3</v>
      </c>
    </row>
    <row r="61" spans="2:14">
      <c r="B61" t="s">
        <v>1904</v>
      </c>
      <c r="C61" t="s">
        <v>1905</v>
      </c>
      <c r="D61" t="s">
        <v>1634</v>
      </c>
      <c r="E61"/>
      <c r="F61" t="s">
        <v>1823</v>
      </c>
      <c r="G61" t="s">
        <v>106</v>
      </c>
      <c r="H61" s="77">
        <v>77219.429999999993</v>
      </c>
      <c r="I61" s="77">
        <v>6901</v>
      </c>
      <c r="J61" s="77">
        <v>0</v>
      </c>
      <c r="K61" s="77">
        <v>20510.9856146907</v>
      </c>
      <c r="L61" s="78">
        <v>2.9999999999999997E-4</v>
      </c>
      <c r="M61" s="78">
        <v>9.4999999999999998E-3</v>
      </c>
      <c r="N61" s="78">
        <v>1.2999999999999999E-3</v>
      </c>
    </row>
    <row r="62" spans="2:14">
      <c r="B62" t="s">
        <v>1906</v>
      </c>
      <c r="C62" t="s">
        <v>1907</v>
      </c>
      <c r="D62" t="s">
        <v>123</v>
      </c>
      <c r="E62"/>
      <c r="F62" t="s">
        <v>1823</v>
      </c>
      <c r="G62" t="s">
        <v>116</v>
      </c>
      <c r="H62" s="77">
        <v>243032.03</v>
      </c>
      <c r="I62" s="77">
        <v>4918.9999999999927</v>
      </c>
      <c r="J62" s="77">
        <v>0</v>
      </c>
      <c r="K62" s="77">
        <v>34136.775934301302</v>
      </c>
      <c r="L62" s="78">
        <v>3.5000000000000001E-3</v>
      </c>
      <c r="M62" s="78">
        <v>1.5900000000000001E-2</v>
      </c>
      <c r="N62" s="78">
        <v>2.0999999999999999E-3</v>
      </c>
    </row>
    <row r="63" spans="2:14">
      <c r="B63" t="s">
        <v>1908</v>
      </c>
      <c r="C63" t="s">
        <v>1909</v>
      </c>
      <c r="D63" t="s">
        <v>1759</v>
      </c>
      <c r="E63"/>
      <c r="F63" t="s">
        <v>1823</v>
      </c>
      <c r="G63" t="s">
        <v>106</v>
      </c>
      <c r="H63" s="77">
        <v>588159.04</v>
      </c>
      <c r="I63" s="77">
        <v>954.5</v>
      </c>
      <c r="J63" s="77">
        <v>0</v>
      </c>
      <c r="K63" s="77">
        <v>21608.2014636432</v>
      </c>
      <c r="L63" s="78">
        <v>2.5999999999999999E-3</v>
      </c>
      <c r="M63" s="78">
        <v>1.01E-2</v>
      </c>
      <c r="N63" s="78">
        <v>1.4E-3</v>
      </c>
    </row>
    <row r="64" spans="2:14">
      <c r="B64" t="s">
        <v>1910</v>
      </c>
      <c r="C64" t="s">
        <v>1911</v>
      </c>
      <c r="D64" t="s">
        <v>123</v>
      </c>
      <c r="E64"/>
      <c r="F64" t="s">
        <v>1823</v>
      </c>
      <c r="G64" t="s">
        <v>106</v>
      </c>
      <c r="H64" s="77">
        <v>83348.740000000005</v>
      </c>
      <c r="I64" s="77">
        <v>4445.5</v>
      </c>
      <c r="J64" s="77">
        <v>0</v>
      </c>
      <c r="K64" s="77">
        <v>14261.577443058301</v>
      </c>
      <c r="L64" s="78">
        <v>8.8999999999999999E-3</v>
      </c>
      <c r="M64" s="78">
        <v>6.6E-3</v>
      </c>
      <c r="N64" s="78">
        <v>8.9999999999999998E-4</v>
      </c>
    </row>
    <row r="65" spans="2:14">
      <c r="B65" t="s">
        <v>1912</v>
      </c>
      <c r="C65" t="s">
        <v>1913</v>
      </c>
      <c r="D65" t="s">
        <v>1634</v>
      </c>
      <c r="E65"/>
      <c r="F65" t="s">
        <v>1823</v>
      </c>
      <c r="G65" t="s">
        <v>106</v>
      </c>
      <c r="H65" s="77">
        <v>235515.23</v>
      </c>
      <c r="I65" s="77">
        <v>5832.5000000000055</v>
      </c>
      <c r="J65" s="77">
        <v>0</v>
      </c>
      <c r="K65" s="77">
        <v>52871.502864747803</v>
      </c>
      <c r="L65" s="78">
        <v>7.0000000000000001E-3</v>
      </c>
      <c r="M65" s="78">
        <v>2.46E-2</v>
      </c>
      <c r="N65" s="78">
        <v>3.3E-3</v>
      </c>
    </row>
    <row r="66" spans="2:14">
      <c r="B66" t="s">
        <v>1914</v>
      </c>
      <c r="C66" t="s">
        <v>1915</v>
      </c>
      <c r="D66" t="s">
        <v>1759</v>
      </c>
      <c r="E66"/>
      <c r="F66" t="s">
        <v>1823</v>
      </c>
      <c r="G66" t="s">
        <v>106</v>
      </c>
      <c r="H66" s="77">
        <v>5359.48</v>
      </c>
      <c r="I66" s="77">
        <v>83376</v>
      </c>
      <c r="J66" s="77">
        <v>0</v>
      </c>
      <c r="K66" s="77">
        <v>17199.333652435202</v>
      </c>
      <c r="L66" s="78">
        <v>2.9999999999999997E-4</v>
      </c>
      <c r="M66" s="78">
        <v>8.0000000000000002E-3</v>
      </c>
      <c r="N66" s="78">
        <v>1.1000000000000001E-3</v>
      </c>
    </row>
    <row r="67" spans="2:14">
      <c r="B67" t="s">
        <v>1916</v>
      </c>
      <c r="C67" t="s">
        <v>1917</v>
      </c>
      <c r="D67" t="s">
        <v>123</v>
      </c>
      <c r="E67"/>
      <c r="F67" t="s">
        <v>1823</v>
      </c>
      <c r="G67" t="s">
        <v>110</v>
      </c>
      <c r="H67" s="77">
        <v>228015.04</v>
      </c>
      <c r="I67" s="77">
        <v>20332</v>
      </c>
      <c r="J67" s="77">
        <v>0</v>
      </c>
      <c r="K67" s="77">
        <v>188105.77276233601</v>
      </c>
      <c r="L67" s="78">
        <v>8.0999999999999996E-3</v>
      </c>
      <c r="M67" s="78">
        <v>8.7499999999999994E-2</v>
      </c>
      <c r="N67" s="78">
        <v>1.18E-2</v>
      </c>
    </row>
    <row r="68" spans="2:14">
      <c r="B68" t="s">
        <v>1918</v>
      </c>
      <c r="C68" t="s">
        <v>1919</v>
      </c>
      <c r="D68" t="s">
        <v>123</v>
      </c>
      <c r="E68"/>
      <c r="F68" t="s">
        <v>1823</v>
      </c>
      <c r="G68" t="s">
        <v>110</v>
      </c>
      <c r="H68" s="77">
        <v>125494.9</v>
      </c>
      <c r="I68" s="77">
        <v>8625.6</v>
      </c>
      <c r="J68" s="77">
        <v>0</v>
      </c>
      <c r="K68" s="77">
        <v>43921.171943027999</v>
      </c>
      <c r="L68" s="78">
        <v>2.2200000000000001E-2</v>
      </c>
      <c r="M68" s="78">
        <v>2.0400000000000001E-2</v>
      </c>
      <c r="N68" s="78">
        <v>2.8E-3</v>
      </c>
    </row>
    <row r="69" spans="2:14">
      <c r="B69" t="s">
        <v>1920</v>
      </c>
      <c r="C69" t="s">
        <v>1921</v>
      </c>
      <c r="D69" t="s">
        <v>123</v>
      </c>
      <c r="E69"/>
      <c r="F69" t="s">
        <v>1823</v>
      </c>
      <c r="G69" t="s">
        <v>110</v>
      </c>
      <c r="H69" s="77">
        <v>196048.76</v>
      </c>
      <c r="I69" s="77">
        <v>2424.6</v>
      </c>
      <c r="J69" s="77">
        <v>0</v>
      </c>
      <c r="K69" s="77">
        <v>19286.913338350201</v>
      </c>
      <c r="L69" s="78">
        <v>6.7000000000000002E-3</v>
      </c>
      <c r="M69" s="78">
        <v>8.9999999999999993E-3</v>
      </c>
      <c r="N69" s="78">
        <v>1.1999999999999999E-3</v>
      </c>
    </row>
    <row r="70" spans="2:14">
      <c r="B70" t="s">
        <v>1922</v>
      </c>
      <c r="C70" t="s">
        <v>1923</v>
      </c>
      <c r="D70" t="s">
        <v>1924</v>
      </c>
      <c r="E70"/>
      <c r="F70" t="s">
        <v>1823</v>
      </c>
      <c r="G70" t="s">
        <v>199</v>
      </c>
      <c r="H70" s="77">
        <v>1654699.53</v>
      </c>
      <c r="I70" s="77">
        <v>245200.00000000047</v>
      </c>
      <c r="J70" s="77">
        <v>0</v>
      </c>
      <c r="K70" s="77">
        <v>104597.793322097</v>
      </c>
      <c r="L70" s="78">
        <v>2.0000000000000001E-4</v>
      </c>
      <c r="M70" s="78">
        <v>4.87E-2</v>
      </c>
      <c r="N70" s="78">
        <v>6.6E-3</v>
      </c>
    </row>
    <row r="71" spans="2:14">
      <c r="B71" t="s">
        <v>1925</v>
      </c>
      <c r="C71" t="s">
        <v>1926</v>
      </c>
      <c r="D71" t="s">
        <v>123</v>
      </c>
      <c r="E71"/>
      <c r="F71" t="s">
        <v>1823</v>
      </c>
      <c r="G71" t="s">
        <v>110</v>
      </c>
      <c r="H71" s="77">
        <v>24067.22</v>
      </c>
      <c r="I71" s="77">
        <v>20655</v>
      </c>
      <c r="J71" s="77">
        <v>0</v>
      </c>
      <c r="K71" s="77">
        <v>20170.1745107325</v>
      </c>
      <c r="L71" s="78">
        <v>4.4000000000000003E-3</v>
      </c>
      <c r="M71" s="78">
        <v>9.4000000000000004E-3</v>
      </c>
      <c r="N71" s="78">
        <v>1.2999999999999999E-3</v>
      </c>
    </row>
    <row r="72" spans="2:14">
      <c r="B72" t="s">
        <v>1927</v>
      </c>
      <c r="C72" t="s">
        <v>1928</v>
      </c>
      <c r="D72" t="s">
        <v>1634</v>
      </c>
      <c r="E72"/>
      <c r="F72" t="s">
        <v>1823</v>
      </c>
      <c r="G72" t="s">
        <v>106</v>
      </c>
      <c r="H72" s="77">
        <v>39121.32</v>
      </c>
      <c r="I72" s="77">
        <v>16013</v>
      </c>
      <c r="J72" s="77">
        <v>0</v>
      </c>
      <c r="K72" s="77">
        <v>24112.048843688401</v>
      </c>
      <c r="L72" s="78">
        <v>4.0000000000000002E-4</v>
      </c>
      <c r="M72" s="78">
        <v>1.12E-2</v>
      </c>
      <c r="N72" s="78">
        <v>1.5E-3</v>
      </c>
    </row>
    <row r="73" spans="2:14">
      <c r="B73" t="s">
        <v>1929</v>
      </c>
      <c r="C73" t="s">
        <v>1930</v>
      </c>
      <c r="D73" t="s">
        <v>1634</v>
      </c>
      <c r="E73"/>
      <c r="F73" t="s">
        <v>1823</v>
      </c>
      <c r="G73" t="s">
        <v>106</v>
      </c>
      <c r="H73" s="77">
        <v>19877.89</v>
      </c>
      <c r="I73" s="77">
        <v>9225</v>
      </c>
      <c r="J73" s="77">
        <v>0</v>
      </c>
      <c r="K73" s="77">
        <v>7058.0473717724999</v>
      </c>
      <c r="L73" s="78">
        <v>0</v>
      </c>
      <c r="M73" s="78">
        <v>3.3E-3</v>
      </c>
      <c r="N73" s="78">
        <v>4.0000000000000002E-4</v>
      </c>
    </row>
    <row r="74" spans="2:14">
      <c r="B74" t="s">
        <v>1931</v>
      </c>
      <c r="C74" t="s">
        <v>1932</v>
      </c>
      <c r="D74" t="s">
        <v>1634</v>
      </c>
      <c r="E74"/>
      <c r="F74" t="s">
        <v>1823</v>
      </c>
      <c r="G74" t="s">
        <v>106</v>
      </c>
      <c r="H74" s="77">
        <v>186673.12</v>
      </c>
      <c r="I74" s="77">
        <v>3348</v>
      </c>
      <c r="J74" s="77">
        <v>0</v>
      </c>
      <c r="K74" s="77">
        <v>24055.542005702398</v>
      </c>
      <c r="L74" s="78">
        <v>2.0000000000000001E-4</v>
      </c>
      <c r="M74" s="78">
        <v>1.12E-2</v>
      </c>
      <c r="N74" s="78">
        <v>1.5E-3</v>
      </c>
    </row>
    <row r="75" spans="2:14">
      <c r="B75" t="s">
        <v>1933</v>
      </c>
      <c r="C75" t="s">
        <v>1934</v>
      </c>
      <c r="D75" t="s">
        <v>1634</v>
      </c>
      <c r="E75"/>
      <c r="F75" t="s">
        <v>1823</v>
      </c>
      <c r="G75" t="s">
        <v>106</v>
      </c>
      <c r="H75" s="77">
        <v>275648.44</v>
      </c>
      <c r="I75" s="77">
        <v>10191.999999999982</v>
      </c>
      <c r="J75" s="77">
        <v>0</v>
      </c>
      <c r="K75" s="77">
        <v>108134.148579475</v>
      </c>
      <c r="L75" s="78">
        <v>2E-3</v>
      </c>
      <c r="M75" s="78">
        <v>5.0299999999999997E-2</v>
      </c>
      <c r="N75" s="78">
        <v>6.7999999999999996E-3</v>
      </c>
    </row>
    <row r="76" spans="2:14">
      <c r="B76" t="s">
        <v>1935</v>
      </c>
      <c r="C76" t="s">
        <v>1936</v>
      </c>
      <c r="D76" t="s">
        <v>1638</v>
      </c>
      <c r="E76"/>
      <c r="F76" t="s">
        <v>1823</v>
      </c>
      <c r="G76" t="s">
        <v>106</v>
      </c>
      <c r="H76" s="77">
        <v>122192.4</v>
      </c>
      <c r="I76" s="77">
        <v>5429.5</v>
      </c>
      <c r="J76" s="77">
        <v>0</v>
      </c>
      <c r="K76" s="77">
        <v>25535.945541942001</v>
      </c>
      <c r="L76" s="78">
        <v>0</v>
      </c>
      <c r="M76" s="78">
        <v>1.1900000000000001E-2</v>
      </c>
      <c r="N76" s="78">
        <v>1.6000000000000001E-3</v>
      </c>
    </row>
    <row r="77" spans="2:14">
      <c r="B77" t="s">
        <v>1937</v>
      </c>
      <c r="C77" t="s">
        <v>1938</v>
      </c>
      <c r="D77" t="s">
        <v>123</v>
      </c>
      <c r="E77"/>
      <c r="F77" t="s">
        <v>1823</v>
      </c>
      <c r="G77" t="s">
        <v>110</v>
      </c>
      <c r="H77" s="77">
        <v>55922.29</v>
      </c>
      <c r="I77" s="77">
        <v>20135.000000000022</v>
      </c>
      <c r="J77" s="77">
        <v>0</v>
      </c>
      <c r="K77" s="77">
        <v>45687.259668761297</v>
      </c>
      <c r="L77" s="78">
        <v>1.83E-2</v>
      </c>
      <c r="M77" s="78">
        <v>2.1299999999999999E-2</v>
      </c>
      <c r="N77" s="78">
        <v>2.8999999999999998E-3</v>
      </c>
    </row>
    <row r="78" spans="2:14">
      <c r="B78" t="s">
        <v>1939</v>
      </c>
      <c r="C78" t="s">
        <v>1940</v>
      </c>
      <c r="D78" t="s">
        <v>123</v>
      </c>
      <c r="E78"/>
      <c r="F78" t="s">
        <v>1823</v>
      </c>
      <c r="G78" t="s">
        <v>110</v>
      </c>
      <c r="H78" s="77">
        <v>19631.3</v>
      </c>
      <c r="I78" s="77">
        <v>21510</v>
      </c>
      <c r="J78" s="77">
        <v>0</v>
      </c>
      <c r="K78" s="77">
        <v>17133.575346225</v>
      </c>
      <c r="L78" s="78">
        <v>1.6500000000000001E-2</v>
      </c>
      <c r="M78" s="78">
        <v>8.0000000000000002E-3</v>
      </c>
      <c r="N78" s="78">
        <v>1.1000000000000001E-3</v>
      </c>
    </row>
    <row r="79" spans="2:14">
      <c r="B79" t="s">
        <v>1941</v>
      </c>
      <c r="C79" t="s">
        <v>1942</v>
      </c>
      <c r="D79" t="s">
        <v>1634</v>
      </c>
      <c r="E79"/>
      <c r="F79" t="s">
        <v>1823</v>
      </c>
      <c r="G79" t="s">
        <v>106</v>
      </c>
      <c r="H79" s="77">
        <v>88645.32</v>
      </c>
      <c r="I79" s="77">
        <v>7377</v>
      </c>
      <c r="J79" s="77">
        <v>0</v>
      </c>
      <c r="K79" s="77">
        <v>25170.016871883599</v>
      </c>
      <c r="L79" s="78">
        <v>1E-3</v>
      </c>
      <c r="M79" s="78">
        <v>1.17E-2</v>
      </c>
      <c r="N79" s="78">
        <v>1.6000000000000001E-3</v>
      </c>
    </row>
    <row r="80" spans="2:14">
      <c r="B80" t="s">
        <v>1943</v>
      </c>
      <c r="C80" t="s">
        <v>1944</v>
      </c>
      <c r="D80" t="s">
        <v>1759</v>
      </c>
      <c r="E80"/>
      <c r="F80" t="s">
        <v>1823</v>
      </c>
      <c r="G80" t="s">
        <v>106</v>
      </c>
      <c r="H80" s="77">
        <v>401961.1</v>
      </c>
      <c r="I80" s="77">
        <v>3453.6250000000018</v>
      </c>
      <c r="J80" s="77">
        <v>0</v>
      </c>
      <c r="K80" s="77">
        <v>53432.699574478902</v>
      </c>
      <c r="L80" s="78">
        <v>2.1299999999999999E-2</v>
      </c>
      <c r="M80" s="78">
        <v>2.4899999999999999E-2</v>
      </c>
      <c r="N80" s="78">
        <v>3.3999999999999998E-3</v>
      </c>
    </row>
    <row r="81" spans="2:14">
      <c r="B81" t="s">
        <v>1945</v>
      </c>
      <c r="C81" t="s">
        <v>1946</v>
      </c>
      <c r="D81" t="s">
        <v>1634</v>
      </c>
      <c r="E81"/>
      <c r="F81" t="s">
        <v>1823</v>
      </c>
      <c r="G81" t="s">
        <v>106</v>
      </c>
      <c r="H81" s="77">
        <v>105551.08</v>
      </c>
      <c r="I81" s="77">
        <v>16337</v>
      </c>
      <c r="J81" s="77">
        <v>0</v>
      </c>
      <c r="K81" s="77">
        <v>66371.693887520407</v>
      </c>
      <c r="L81" s="78">
        <v>4.0000000000000002E-4</v>
      </c>
      <c r="M81" s="78">
        <v>3.09E-2</v>
      </c>
      <c r="N81" s="78">
        <v>4.1999999999999997E-3</v>
      </c>
    </row>
    <row r="82" spans="2:14">
      <c r="B82" t="s">
        <v>1947</v>
      </c>
      <c r="C82" t="s">
        <v>1948</v>
      </c>
      <c r="D82" t="s">
        <v>1634</v>
      </c>
      <c r="E82"/>
      <c r="F82" t="s">
        <v>1823</v>
      </c>
      <c r="G82" t="s">
        <v>106</v>
      </c>
      <c r="H82" s="77">
        <v>26545.79</v>
      </c>
      <c r="I82" s="77">
        <v>14429</v>
      </c>
      <c r="J82" s="77">
        <v>0</v>
      </c>
      <c r="K82" s="77">
        <v>14742.7940584959</v>
      </c>
      <c r="L82" s="78">
        <v>4.0000000000000002E-4</v>
      </c>
      <c r="M82" s="78">
        <v>6.8999999999999999E-3</v>
      </c>
      <c r="N82" s="78">
        <v>8.9999999999999998E-4</v>
      </c>
    </row>
    <row r="83" spans="2:14">
      <c r="B83" t="s">
        <v>1949</v>
      </c>
      <c r="C83" t="s">
        <v>1950</v>
      </c>
      <c r="D83" t="s">
        <v>107</v>
      </c>
      <c r="E83"/>
      <c r="F83" t="s">
        <v>1823</v>
      </c>
      <c r="G83" t="s">
        <v>120</v>
      </c>
      <c r="H83" s="77">
        <v>201295.07</v>
      </c>
      <c r="I83" s="77">
        <v>8813.9999999999927</v>
      </c>
      <c r="J83" s="77">
        <v>0</v>
      </c>
      <c r="K83" s="77">
        <v>43677.618641153596</v>
      </c>
      <c r="L83" s="78">
        <v>1.5E-3</v>
      </c>
      <c r="M83" s="78">
        <v>2.0299999999999999E-2</v>
      </c>
      <c r="N83" s="78">
        <v>2.7000000000000001E-3</v>
      </c>
    </row>
    <row r="84" spans="2:14">
      <c r="B84" s="79" t="s">
        <v>1951</v>
      </c>
      <c r="D84" s="16"/>
      <c r="E84" s="16"/>
      <c r="F84" s="16"/>
      <c r="G84" s="16"/>
      <c r="H84" s="81">
        <v>49436.61</v>
      </c>
      <c r="J84" s="81">
        <v>0</v>
      </c>
      <c r="K84" s="81">
        <v>17064.445986295199</v>
      </c>
      <c r="M84" s="80">
        <v>7.9000000000000008E-3</v>
      </c>
      <c r="N84" s="80">
        <v>1.1000000000000001E-3</v>
      </c>
    </row>
    <row r="85" spans="2:14">
      <c r="B85" t="s">
        <v>1952</v>
      </c>
      <c r="C85" t="s">
        <v>1953</v>
      </c>
      <c r="D85" t="s">
        <v>1759</v>
      </c>
      <c r="E85"/>
      <c r="F85" t="s">
        <v>1855</v>
      </c>
      <c r="G85" t="s">
        <v>106</v>
      </c>
      <c r="H85" s="77">
        <v>49436.61</v>
      </c>
      <c r="I85" s="77">
        <v>8968</v>
      </c>
      <c r="J85" s="77">
        <v>0</v>
      </c>
      <c r="K85" s="77">
        <v>17064.445986295199</v>
      </c>
      <c r="L85" s="78">
        <v>1.4E-3</v>
      </c>
      <c r="M85" s="78">
        <v>7.9000000000000008E-3</v>
      </c>
      <c r="N85" s="78">
        <v>1.1000000000000001E-3</v>
      </c>
    </row>
    <row r="86" spans="2:14">
      <c r="B86" s="79" t="s">
        <v>917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211</v>
      </c>
      <c r="C87" t="s">
        <v>211</v>
      </c>
      <c r="D87" s="16"/>
      <c r="E87" s="16"/>
      <c r="F87" t="s">
        <v>211</v>
      </c>
      <c r="G87" t="s">
        <v>211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s="79" t="s">
        <v>1871</v>
      </c>
      <c r="D88" s="16"/>
      <c r="E88" s="1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211</v>
      </c>
      <c r="C89" t="s">
        <v>211</v>
      </c>
      <c r="D89" s="16"/>
      <c r="E89" s="16"/>
      <c r="F89" t="s">
        <v>211</v>
      </c>
      <c r="G89" t="s">
        <v>211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t="s">
        <v>236</v>
      </c>
      <c r="D90" s="16"/>
      <c r="E90" s="16"/>
      <c r="F90" s="16"/>
      <c r="G90" s="16"/>
    </row>
    <row r="91" spans="2:14">
      <c r="B91" t="s">
        <v>324</v>
      </c>
      <c r="D91" s="16"/>
      <c r="E91" s="16"/>
      <c r="F91" s="16"/>
      <c r="G91" s="16"/>
    </row>
    <row r="92" spans="2:14">
      <c r="B92" t="s">
        <v>325</v>
      </c>
      <c r="D92" s="16"/>
      <c r="E92" s="16"/>
      <c r="F92" s="16"/>
      <c r="G92" s="16"/>
    </row>
    <row r="93" spans="2:14">
      <c r="B93" t="s">
        <v>326</v>
      </c>
      <c r="D93" s="16"/>
      <c r="E93" s="16"/>
      <c r="F93" s="16"/>
      <c r="G93" s="16"/>
    </row>
    <row r="94" spans="2:14">
      <c r="B94" t="s">
        <v>327</v>
      </c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9" workbookViewId="0">
      <selection activeCell="G33" activeCellId="1" sqref="G31 G33:G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2789</v>
      </c>
    </row>
    <row r="3" spans="2:65" s="1" customFormat="1">
      <c r="B3" s="2" t="s">
        <v>2</v>
      </c>
      <c r="C3" s="26" t="s">
        <v>2790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65" ht="26.25" customHeight="1">
      <c r="B7" s="114" t="s">
        <v>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1248906.73</v>
      </c>
      <c r="K11" s="7"/>
      <c r="L11" s="75">
        <v>205492.24035061136</v>
      </c>
      <c r="M11" s="7"/>
      <c r="N11" s="76">
        <v>1</v>
      </c>
      <c r="O11" s="76">
        <v>1.29E-2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1954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1955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917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234</v>
      </c>
      <c r="C21" s="16"/>
      <c r="D21" s="16"/>
      <c r="E21" s="16"/>
      <c r="J21" s="81">
        <v>1248906.73</v>
      </c>
      <c r="L21" s="81">
        <v>205492.24035061136</v>
      </c>
      <c r="N21" s="80">
        <v>1</v>
      </c>
      <c r="O21" s="80">
        <v>1.29E-2</v>
      </c>
    </row>
    <row r="22" spans="2:15">
      <c r="B22" s="79" t="s">
        <v>1954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1955</v>
      </c>
      <c r="C24" s="16"/>
      <c r="D24" s="16"/>
      <c r="E24" s="16"/>
      <c r="J24" s="81">
        <v>1032482.22</v>
      </c>
      <c r="L24" s="81">
        <v>123702.74200295255</v>
      </c>
      <c r="N24" s="80">
        <v>0.60199999999999998</v>
      </c>
      <c r="O24" s="80">
        <v>7.7999999999999996E-3</v>
      </c>
    </row>
    <row r="25" spans="2:15">
      <c r="B25" t="s">
        <v>1956</v>
      </c>
      <c r="C25" t="s">
        <v>1957</v>
      </c>
      <c r="D25" t="s">
        <v>123</v>
      </c>
      <c r="E25"/>
      <c r="F25" t="s">
        <v>1855</v>
      </c>
      <c r="G25" t="s">
        <v>921</v>
      </c>
      <c r="H25" t="s">
        <v>214</v>
      </c>
      <c r="I25" t="s">
        <v>110</v>
      </c>
      <c r="J25" s="77">
        <v>2373.8000000000002</v>
      </c>
      <c r="K25" s="77">
        <v>106693.59240000007</v>
      </c>
      <c r="L25" s="77">
        <v>10276.399804107299</v>
      </c>
      <c r="M25" s="78">
        <v>0</v>
      </c>
      <c r="N25" s="78">
        <v>0.05</v>
      </c>
      <c r="O25" s="78">
        <v>5.9999999999999995E-4</v>
      </c>
    </row>
    <row r="26" spans="2:15">
      <c r="B26" t="s">
        <v>1958</v>
      </c>
      <c r="C26" t="s">
        <v>1959</v>
      </c>
      <c r="D26" t="s">
        <v>123</v>
      </c>
      <c r="E26"/>
      <c r="F26" t="s">
        <v>1855</v>
      </c>
      <c r="G26" t="s">
        <v>931</v>
      </c>
      <c r="H26" t="s">
        <v>214</v>
      </c>
      <c r="I26" t="s">
        <v>106</v>
      </c>
      <c r="J26" s="77">
        <v>414.91</v>
      </c>
      <c r="K26" s="77">
        <v>1007522</v>
      </c>
      <c r="L26" s="77">
        <v>16090.0113817398</v>
      </c>
      <c r="M26" s="78">
        <v>0</v>
      </c>
      <c r="N26" s="78">
        <v>7.8299999999999995E-2</v>
      </c>
      <c r="O26" s="78">
        <v>1E-3</v>
      </c>
    </row>
    <row r="27" spans="2:15">
      <c r="B27" t="s">
        <v>1960</v>
      </c>
      <c r="C27" t="s">
        <v>1961</v>
      </c>
      <c r="D27" t="s">
        <v>123</v>
      </c>
      <c r="E27"/>
      <c r="F27" t="s">
        <v>1855</v>
      </c>
      <c r="G27" t="s">
        <v>1151</v>
      </c>
      <c r="H27" t="s">
        <v>214</v>
      </c>
      <c r="I27" t="s">
        <v>106</v>
      </c>
      <c r="J27" s="77">
        <v>9770.32</v>
      </c>
      <c r="K27" s="77">
        <v>34735.450000000106</v>
      </c>
      <c r="L27" s="77">
        <v>13062.6000163756</v>
      </c>
      <c r="M27" s="78">
        <v>0</v>
      </c>
      <c r="N27" s="78">
        <v>6.3600000000000004E-2</v>
      </c>
      <c r="O27" s="78">
        <v>8.0000000000000004E-4</v>
      </c>
    </row>
    <row r="28" spans="2:15">
      <c r="B28" t="s">
        <v>1962</v>
      </c>
      <c r="C28" t="s">
        <v>1963</v>
      </c>
      <c r="D28" t="s">
        <v>123</v>
      </c>
      <c r="E28"/>
      <c r="F28" t="s">
        <v>1855</v>
      </c>
      <c r="G28" t="s">
        <v>1964</v>
      </c>
      <c r="H28" t="s">
        <v>214</v>
      </c>
      <c r="I28" t="s">
        <v>110</v>
      </c>
      <c r="J28" s="77">
        <v>2281.79</v>
      </c>
      <c r="K28" s="77">
        <v>236238.99999999945</v>
      </c>
      <c r="L28" s="77">
        <v>21871.863990390699</v>
      </c>
      <c r="M28" s="78">
        <v>0</v>
      </c>
      <c r="N28" s="78">
        <v>0.10639999999999999</v>
      </c>
      <c r="O28" s="78">
        <v>1.4E-3</v>
      </c>
    </row>
    <row r="29" spans="2:15">
      <c r="B29" t="s">
        <v>1965</v>
      </c>
      <c r="C29" t="s">
        <v>1966</v>
      </c>
      <c r="D29" t="s">
        <v>123</v>
      </c>
      <c r="E29"/>
      <c r="F29" t="s">
        <v>1855</v>
      </c>
      <c r="G29" t="s">
        <v>1967</v>
      </c>
      <c r="H29" t="s">
        <v>214</v>
      </c>
      <c r="I29" t="s">
        <v>106</v>
      </c>
      <c r="J29" s="77">
        <v>5595.9</v>
      </c>
      <c r="K29" s="77">
        <v>122601.60000000001</v>
      </c>
      <c r="L29" s="77">
        <v>26406.691634505602</v>
      </c>
      <c r="M29" s="78">
        <v>0</v>
      </c>
      <c r="N29" s="78">
        <v>0.1285</v>
      </c>
      <c r="O29" s="78">
        <v>1.6999999999999999E-3</v>
      </c>
    </row>
    <row r="30" spans="2:15">
      <c r="B30" t="s">
        <v>1968</v>
      </c>
      <c r="C30" t="s">
        <v>1969</v>
      </c>
      <c r="D30" t="s">
        <v>123</v>
      </c>
      <c r="E30"/>
      <c r="F30" t="s">
        <v>1855</v>
      </c>
      <c r="G30" t="s">
        <v>1967</v>
      </c>
      <c r="H30" t="s">
        <v>214</v>
      </c>
      <c r="I30" t="s">
        <v>113</v>
      </c>
      <c r="J30" s="77">
        <v>973875.61</v>
      </c>
      <c r="K30" s="77">
        <v>132</v>
      </c>
      <c r="L30" s="77">
        <v>6042.3099391815604</v>
      </c>
      <c r="M30" s="78">
        <v>6.9999999999999999E-4</v>
      </c>
      <c r="N30" s="78">
        <v>2.9399999999999999E-2</v>
      </c>
      <c r="O30" s="78">
        <v>4.0000000000000002E-4</v>
      </c>
    </row>
    <row r="31" spans="2:15">
      <c r="B31" t="s">
        <v>1970</v>
      </c>
      <c r="C31" t="s">
        <v>1971</v>
      </c>
      <c r="D31" t="s">
        <v>123</v>
      </c>
      <c r="E31"/>
      <c r="F31" t="s">
        <v>1855</v>
      </c>
      <c r="G31" t="s">
        <v>3907</v>
      </c>
      <c r="H31" t="s">
        <v>212</v>
      </c>
      <c r="I31" t="s">
        <v>113</v>
      </c>
      <c r="J31" s="77">
        <v>38169.89</v>
      </c>
      <c r="K31" s="77">
        <v>16695.21000000001</v>
      </c>
      <c r="L31" s="77">
        <v>29952.865236652</v>
      </c>
      <c r="M31" s="78">
        <v>0</v>
      </c>
      <c r="N31" s="78">
        <v>0.14580000000000001</v>
      </c>
      <c r="O31" s="78">
        <v>1.9E-3</v>
      </c>
    </row>
    <row r="32" spans="2:15">
      <c r="B32" s="79" t="s">
        <v>92</v>
      </c>
      <c r="C32" s="16"/>
      <c r="D32" s="16"/>
      <c r="E32" s="16"/>
      <c r="J32" s="81">
        <v>216424.51</v>
      </c>
      <c r="L32" s="81">
        <v>81789.498347658795</v>
      </c>
      <c r="N32" s="80">
        <v>0.39800000000000002</v>
      </c>
      <c r="O32" s="80">
        <v>5.1000000000000004E-3</v>
      </c>
    </row>
    <row r="33" spans="2:15">
      <c r="B33" t="s">
        <v>1972</v>
      </c>
      <c r="C33" t="s">
        <v>1973</v>
      </c>
      <c r="D33" t="s">
        <v>123</v>
      </c>
      <c r="E33"/>
      <c r="F33" t="s">
        <v>1823</v>
      </c>
      <c r="G33" t="s">
        <v>3907</v>
      </c>
      <c r="H33" t="s">
        <v>212</v>
      </c>
      <c r="I33" t="s">
        <v>106</v>
      </c>
      <c r="J33" s="77">
        <v>11469.42</v>
      </c>
      <c r="K33" s="77">
        <v>20511</v>
      </c>
      <c r="L33" s="77">
        <v>9054.7445416337996</v>
      </c>
      <c r="M33" s="78">
        <v>0</v>
      </c>
      <c r="N33" s="78">
        <v>4.41E-2</v>
      </c>
      <c r="O33" s="78">
        <v>5.9999999999999995E-4</v>
      </c>
    </row>
    <row r="34" spans="2:15">
      <c r="B34" t="s">
        <v>1974</v>
      </c>
      <c r="C34" t="s">
        <v>1975</v>
      </c>
      <c r="D34" t="s">
        <v>123</v>
      </c>
      <c r="E34"/>
      <c r="F34" t="s">
        <v>1823</v>
      </c>
      <c r="G34" t="s">
        <v>3907</v>
      </c>
      <c r="H34" t="s">
        <v>212</v>
      </c>
      <c r="I34" t="s">
        <v>106</v>
      </c>
      <c r="J34" s="77">
        <v>64492.42</v>
      </c>
      <c r="K34" s="77">
        <v>3717</v>
      </c>
      <c r="L34" s="77">
        <v>9226.7583346386</v>
      </c>
      <c r="M34" s="78">
        <v>0</v>
      </c>
      <c r="N34" s="78">
        <v>4.4900000000000002E-2</v>
      </c>
      <c r="O34" s="78">
        <v>5.9999999999999995E-4</v>
      </c>
    </row>
    <row r="35" spans="2:15">
      <c r="B35" t="s">
        <v>1976</v>
      </c>
      <c r="C35" t="s">
        <v>1977</v>
      </c>
      <c r="D35" t="s">
        <v>1978</v>
      </c>
      <c r="E35"/>
      <c r="F35" t="s">
        <v>1823</v>
      </c>
      <c r="G35" t="s">
        <v>3907</v>
      </c>
      <c r="H35" t="s">
        <v>212</v>
      </c>
      <c r="I35" t="s">
        <v>106</v>
      </c>
      <c r="J35" s="77">
        <v>140462.67000000001</v>
      </c>
      <c r="K35" s="77">
        <v>11746.799999999992</v>
      </c>
      <c r="L35" s="77">
        <v>63507.995471386399</v>
      </c>
      <c r="M35" s="78">
        <v>0</v>
      </c>
      <c r="N35" s="78">
        <v>0.30909999999999999</v>
      </c>
      <c r="O35" s="78">
        <v>4.0000000000000001E-3</v>
      </c>
    </row>
    <row r="36" spans="2:15">
      <c r="B36" s="79" t="s">
        <v>917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211</v>
      </c>
      <c r="C37" t="s">
        <v>211</v>
      </c>
      <c r="D37" s="16"/>
      <c r="E37" s="16"/>
      <c r="F37" t="s">
        <v>211</v>
      </c>
      <c r="G37" t="s">
        <v>211</v>
      </c>
      <c r="I37" t="s">
        <v>211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236</v>
      </c>
      <c r="C38" s="16"/>
      <c r="D38" s="16"/>
      <c r="E38" s="16"/>
    </row>
    <row r="39" spans="2:15">
      <c r="B39" t="s">
        <v>324</v>
      </c>
      <c r="C39" s="16"/>
      <c r="D39" s="16"/>
      <c r="E39" s="16"/>
    </row>
    <row r="40" spans="2:15">
      <c r="B40" t="s">
        <v>325</v>
      </c>
      <c r="C40" s="16"/>
      <c r="D40" s="16"/>
      <c r="E40" s="16"/>
    </row>
    <row r="41" spans="2:15">
      <c r="B41" t="s">
        <v>326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2789</v>
      </c>
    </row>
    <row r="3" spans="2:60" s="1" customFormat="1">
      <c r="B3" s="2" t="s">
        <v>2</v>
      </c>
      <c r="C3" s="26" t="s">
        <v>2790</v>
      </c>
    </row>
    <row r="4" spans="2:60" s="1" customFormat="1">
      <c r="B4" s="2" t="s">
        <v>3</v>
      </c>
      <c r="C4" s="83" t="s">
        <v>196</v>
      </c>
    </row>
    <row r="6" spans="2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0" ht="26.25" customHeight="1">
      <c r="B7" s="114" t="s">
        <v>95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1007498.7</v>
      </c>
      <c r="H11" s="7"/>
      <c r="I11" s="75">
        <v>113.1027964326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968379.72</v>
      </c>
      <c r="I12" s="81">
        <v>83.507075639999996</v>
      </c>
      <c r="K12" s="80">
        <v>0.73829999999999996</v>
      </c>
      <c r="L12" s="80">
        <v>0</v>
      </c>
    </row>
    <row r="13" spans="2:60">
      <c r="B13" s="79" t="s">
        <v>1979</v>
      </c>
      <c r="D13" s="16"/>
      <c r="E13" s="16"/>
      <c r="G13" s="81">
        <v>968379.72</v>
      </c>
      <c r="I13" s="81">
        <v>83.507075639999996</v>
      </c>
      <c r="K13" s="80">
        <v>0.73829999999999996</v>
      </c>
      <c r="L13" s="80">
        <v>0</v>
      </c>
    </row>
    <row r="14" spans="2:60">
      <c r="B14" t="s">
        <v>1980</v>
      </c>
      <c r="C14" t="s">
        <v>1981</v>
      </c>
      <c r="D14" t="s">
        <v>100</v>
      </c>
      <c r="E14" t="s">
        <v>350</v>
      </c>
      <c r="F14" t="s">
        <v>102</v>
      </c>
      <c r="G14" s="77">
        <v>763382.79</v>
      </c>
      <c r="H14" s="77">
        <v>8.1999999999999993</v>
      </c>
      <c r="I14" s="77">
        <v>62.597388780000003</v>
      </c>
      <c r="J14" s="78">
        <v>0</v>
      </c>
      <c r="K14" s="78">
        <v>0.55349999999999999</v>
      </c>
      <c r="L14" s="78">
        <v>0</v>
      </c>
    </row>
    <row r="15" spans="2:60">
      <c r="B15" t="s">
        <v>1982</v>
      </c>
      <c r="C15" t="s">
        <v>1983</v>
      </c>
      <c r="D15" t="s">
        <v>100</v>
      </c>
      <c r="E15" t="s">
        <v>129</v>
      </c>
      <c r="F15" t="s">
        <v>102</v>
      </c>
      <c r="G15" s="77">
        <v>204996.93</v>
      </c>
      <c r="H15" s="77">
        <v>10.199999999999999</v>
      </c>
      <c r="I15" s="77">
        <v>20.909686860000001</v>
      </c>
      <c r="J15" s="78">
        <v>1.37E-2</v>
      </c>
      <c r="K15" s="78">
        <v>0.18490000000000001</v>
      </c>
      <c r="L15" s="78">
        <v>0</v>
      </c>
    </row>
    <row r="16" spans="2:60">
      <c r="B16" s="79" t="s">
        <v>234</v>
      </c>
      <c r="D16" s="16"/>
      <c r="E16" s="16"/>
      <c r="G16" s="81">
        <v>39118.980000000003</v>
      </c>
      <c r="I16" s="81">
        <v>29.595720792600002</v>
      </c>
      <c r="K16" s="80">
        <v>0.26169999999999999</v>
      </c>
      <c r="L16" s="80">
        <v>0</v>
      </c>
    </row>
    <row r="17" spans="2:12">
      <c r="B17" s="79" t="s">
        <v>1984</v>
      </c>
      <c r="D17" s="16"/>
      <c r="E17" s="16"/>
      <c r="G17" s="81">
        <v>39118.980000000003</v>
      </c>
      <c r="I17" s="81">
        <v>29.595720792600002</v>
      </c>
      <c r="K17" s="80">
        <v>0.26169999999999999</v>
      </c>
      <c r="L17" s="80">
        <v>0</v>
      </c>
    </row>
    <row r="18" spans="2:12">
      <c r="B18" t="s">
        <v>1985</v>
      </c>
      <c r="C18" t="s">
        <v>1986</v>
      </c>
      <c r="D18" t="s">
        <v>1638</v>
      </c>
      <c r="E18" t="s">
        <v>996</v>
      </c>
      <c r="F18" t="s">
        <v>106</v>
      </c>
      <c r="G18" s="77">
        <v>30942.93</v>
      </c>
      <c r="H18" s="77">
        <v>23</v>
      </c>
      <c r="I18" s="77">
        <v>27.392847641100001</v>
      </c>
      <c r="J18" s="78">
        <v>8.9999999999999998E-4</v>
      </c>
      <c r="K18" s="78">
        <v>0.2422</v>
      </c>
      <c r="L18" s="78">
        <v>0</v>
      </c>
    </row>
    <row r="19" spans="2:12">
      <c r="B19" t="s">
        <v>1987</v>
      </c>
      <c r="C19" t="s">
        <v>1988</v>
      </c>
      <c r="D19" t="s">
        <v>1634</v>
      </c>
      <c r="E19" t="s">
        <v>1063</v>
      </c>
      <c r="F19" t="s">
        <v>106</v>
      </c>
      <c r="G19" s="77">
        <v>8176.05</v>
      </c>
      <c r="H19" s="77">
        <v>7</v>
      </c>
      <c r="I19" s="77">
        <v>2.2028731515</v>
      </c>
      <c r="J19" s="78">
        <v>2.9999999999999997E-4</v>
      </c>
      <c r="K19" s="78">
        <v>1.95E-2</v>
      </c>
      <c r="L19" s="78">
        <v>0</v>
      </c>
    </row>
    <row r="20" spans="2:12">
      <c r="B20" t="s">
        <v>236</v>
      </c>
      <c r="D20" s="16"/>
      <c r="E20" s="16"/>
    </row>
    <row r="21" spans="2:12">
      <c r="B21" t="s">
        <v>324</v>
      </c>
      <c r="D21" s="16"/>
      <c r="E21" s="16"/>
    </row>
    <row r="22" spans="2:12">
      <c r="B22" t="s">
        <v>325</v>
      </c>
      <c r="D22" s="16"/>
      <c r="E22" s="16"/>
    </row>
    <row r="23" spans="2:12">
      <c r="B23" t="s">
        <v>326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2023-12-04T08:40:35Z</dcterms:modified>
</cp:coreProperties>
</file>