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90" windowWidth="14805" windowHeight="7395" tabRatio="652"/>
  </bookViews>
  <sheets>
    <sheet name="נספח 1" sheetId="2" r:id="rId1"/>
    <sheet name="נספח 2 - " sheetId="4" state="hidden" r:id="rId2"/>
    <sheet name="נספח 2" sheetId="5" r:id="rId3"/>
    <sheet name="נספח 3א" sheetId="6" r:id="rId4"/>
    <sheet name="נספח 3ב" sheetId="12" r:id="rId5"/>
    <sheet name="נספח 3ג" sheetId="13" r:id="rId6"/>
    <sheet name="נספח 4" sheetId="14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'נספח 3ב'!$B$6:$H$17</definedName>
    <definedName name="_xlnm._FilterDatabase" localSheetId="5" hidden="1">'נספח 3ג'!$B$6:$H$17</definedName>
    <definedName name="_xlnm._FilterDatabase" localSheetId="6" hidden="1">'נספח 4'!$B$6:$F$22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3">'נספח 3א'!$A$1:$M$14</definedName>
    <definedName name="_xlnm.Print_Area" localSheetId="4">'נספח 3ב'!$A$1:$J$38</definedName>
    <definedName name="_xlnm.Print_Area" localSheetId="5">'נספח 3ג'!$A$1:$N$23</definedName>
    <definedName name="חיים">#REF!</definedName>
    <definedName name="מכשיר">#REF!</definedName>
  </definedNames>
  <calcPr calcId="145621"/>
  <pivotCaches>
    <pivotCache cacheId="615" r:id="rId12"/>
    <pivotCache cacheId="616" r:id="rId13"/>
  </pivotCaches>
</workbook>
</file>

<file path=xl/calcChain.xml><?xml version="1.0" encoding="utf-8"?>
<calcChain xmlns="http://schemas.openxmlformats.org/spreadsheetml/2006/main">
  <c r="B2" i="4" l="1"/>
  <c r="E27" i="4"/>
  <c r="D27" i="4"/>
  <c r="K11" i="4"/>
  <c r="D16" i="4"/>
  <c r="J11" i="4"/>
  <c r="H11" i="4"/>
  <c r="B21" i="4"/>
  <c r="G11" i="4"/>
  <c r="B18" i="4"/>
  <c r="C22" i="4"/>
  <c r="B20" i="4"/>
  <c r="F22" i="4"/>
  <c r="B16" i="4"/>
  <c r="D22" i="4"/>
  <c r="F27" i="4"/>
  <c r="B27" i="4"/>
  <c r="B23" i="4"/>
  <c r="B22" i="4"/>
  <c r="B19" i="4"/>
  <c r="B17" i="4"/>
  <c r="B24" i="4"/>
  <c r="D19" i="4"/>
  <c r="C16" i="4"/>
  <c r="E19" i="4"/>
  <c r="F19" i="4"/>
  <c r="I11" i="4"/>
  <c r="B13" i="4"/>
  <c r="E22" i="4"/>
  <c r="C19" i="4"/>
  <c r="B28" i="4"/>
  <c r="F16" i="4"/>
  <c r="B25" i="4"/>
  <c r="B14" i="4"/>
  <c r="C27" i="4"/>
  <c r="E16" i="4"/>
  <c r="B26" i="4"/>
  <c r="I22" i="4" l="1"/>
  <c r="K27" i="4"/>
  <c r="K16" i="4"/>
  <c r="H22" i="4"/>
  <c r="I19" i="4"/>
  <c r="H14" i="4"/>
  <c r="I24" i="4"/>
  <c r="G16" i="4"/>
  <c r="K24" i="4"/>
  <c r="H13" i="4"/>
  <c r="G23" i="4"/>
  <c r="K28" i="4"/>
  <c r="G19" i="4"/>
  <c r="J13" i="4"/>
  <c r="H16" i="4"/>
  <c r="G28" i="4"/>
  <c r="I23" i="4"/>
  <c r="I28" i="4"/>
  <c r="J23" i="4"/>
  <c r="J28" i="4"/>
  <c r="J16" i="4"/>
  <c r="I16" i="4"/>
  <c r="G22" i="4"/>
  <c r="G13" i="4"/>
  <c r="H24" i="4"/>
  <c r="K19" i="4"/>
  <c r="I13" i="4"/>
  <c r="J22" i="4"/>
  <c r="G14" i="4"/>
  <c r="J19" i="4"/>
  <c r="K22" i="4"/>
  <c r="H19" i="4"/>
  <c r="I27" i="4"/>
  <c r="K14" i="4"/>
  <c r="J27" i="4"/>
  <c r="K23" i="4"/>
  <c r="G24" i="4"/>
  <c r="J24" i="4"/>
  <c r="H28" i="4"/>
  <c r="H23" i="4"/>
  <c r="I14" i="4"/>
  <c r="G27" i="4"/>
  <c r="K13" i="4"/>
  <c r="J14" i="4"/>
  <c r="H27" i="4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{[Salim Maslulim].[Salim Maslulim].&amp;[1]}"/>
    <s v="{[Cheshbon KM].[Hie Peilut].[Peilut 1].&amp;[Kod_Peilut_L1_182]}"/>
    <s v="{[Medida].[Medida].&amp;[2]}"/>
    <s v="{[Neches].[Tik Chofshi].[All]}"/>
    <s v="Migdal Hashkaot Neches Boded"/>
    <s v="{[Neches].[Manpik Neches Boded].&amp;[אמות]}"/>
    <s v="[Neches].[Hie Neches Boded].[Neches Boded L5].&amp;[]&amp;[]&amp;[]&amp;[]&amp;[NechesBoded_L1_102]"/>
    <s v="[Neches].[Hie Neches Boded].[Neches ID].&amp;[40077]"/>
    <s v="[Neches].[Hie Neches Boded].[Neches Boded L5].&amp;[NechesBoded_L5_118]&amp;[NechesBoded_L4_116]&amp;[NechesBoded_L3_106]&amp;[NechesBoded_L2_102]&amp;[NechesBoded_L1_101]"/>
    <s v="[Measures].[c_Shovi_Keren]"/>
    <s v="[Measures].[c_Macham]"/>
    <s v="[Neches].[Hie Neches Boded].[Neches Boded L1].&amp;[NechesBoded_L1_102]"/>
    <s v="[Measures].[c_Achuz_Portfolio_Me_Tik]"/>
    <s v="[Neches].[Hie Neches Boded].[All]"/>
    <s v="[Neches].[Hie Neches Boded].[Neches Boded L2].&amp;[]&amp;[NechesBoded_L1_102]"/>
    <s v="[Neches].[Hie Neches Boded].[Neches Boded L3].&amp;[NechesBoded_L3_109]&amp;[NechesBoded_L2_102]&amp;[NechesBoded_L1_101]"/>
    <s v="[Neches].[Hie Neches Boded].[Neches Boded L1].&amp;[NechesBoded_L1_101]"/>
    <s v="[Measures].[c_Tesua_Le_Pidyon]"/>
    <s v="[Neches].[Hie Neches Boded].[Neches Boded L2].&amp;[NechesBoded_L2_102]&amp;[NechesBoded_L1_101]"/>
    <s v="[Measures].[c_Hon_Nifra_Pct_Keren]"/>
    <s v="[Neches].[Hie Neches Boded].[Neches Boded L3].&amp;[]&amp;[]&amp;[NechesBoded_L1_102]"/>
    <s v="[Neches].[Hie Neches Boded].[Neches Boded L5].&amp;[NechesBoded_L5_122]&amp;[NechesBoded_L4_122]&amp;[NechesBoded_L3_109]&amp;[NechesBoded_L2_102]&amp;[NechesBoded_L1_101]"/>
    <s v="[Neches].[Hie Neches Boded].[Neches Boded L3].&amp;[NechesBoded_L3_106]&amp;[NechesBoded_L2_102]&amp;[NechesBoded_L1_101]"/>
    <s v="[Neches].[Hie Neches Boded].[Neches ID].&amp;[40912]"/>
    <s v="[Neches].[Hie Neches Boded].[Neches ID].&amp;[49831]"/>
    <s v="Migdal Hashkaot Portfolio"/>
    <s v="[Neches].[Hie Neches Boded].[Neches ID].&amp;[82051]"/>
    <s v="{[Time].[Hie Time].[Shana].&amp;[2010]}"/>
    <s v="{[Salim Maslulim].[Salim Maslulim].[אחזקה ישירה + מסלים]}"/>
    <s v="{[Time].[Hie Time].[Yom].&amp;[20201231]}"/>
    <s v="{[Cheshbon KM].[Hie Peilut].[Peilut 6].&amp;[Kod_Peilut_L6_475]&amp;[Kod_Peilut_L5_305]&amp;[Kod_Peilut_L4_304]&amp;[Kod_Peilut_L3_303]&amp;[Kod_Peilut_L2_159]&amp;[Kod_Peilut_L1_182]}"/>
  </metadataStrings>
  <mdxMetadata count="76">
    <mdx n="4" f="s">
      <ms ns="2" c="0"/>
    </mdx>
    <mdx n="4" f="s">
      <ms ns="3" c="0"/>
    </mdx>
    <mdx n="4" f="s">
      <ms ns="1" c="0"/>
    </mdx>
    <mdx n="4" f="s">
      <ms ns="0" c="0"/>
    </mdx>
    <mdx n="4" f="s">
      <ms ns="5" c="0"/>
    </mdx>
    <mdx n="4" f="m">
      <t c="1">
        <n x="6"/>
      </t>
    </mdx>
    <mdx n="4" f="m">
      <t c="1">
        <n x="7"/>
      </t>
    </mdx>
    <mdx n="4" f="m">
      <t c="1">
        <n x="8"/>
      </t>
    </mdx>
    <mdx n="4" f="m">
      <t c="1">
        <n x="9"/>
      </t>
    </mdx>
    <mdx n="4" f="m">
      <t c="1">
        <n x="10"/>
      </t>
    </mdx>
    <mdx n="4" f="m">
      <t c="1">
        <n x="11"/>
      </t>
    </mdx>
    <mdx n="4" f="m">
      <t c="1">
        <n x="12"/>
      </t>
    </mdx>
    <mdx n="4" f="m">
      <t c="1">
        <n x="13"/>
      </t>
    </mdx>
    <mdx n="4" f="m">
      <t c="1">
        <n x="14"/>
      </t>
    </mdx>
    <mdx n="4" f="m">
      <t c="1">
        <n x="15"/>
      </t>
    </mdx>
    <mdx n="4" f="m">
      <t c="1">
        <n x="16"/>
      </t>
    </mdx>
    <mdx n="4" f="m">
      <t c="1">
        <n x="17"/>
      </t>
    </mdx>
    <mdx n="4" f="m">
      <t c="1">
        <n x="18"/>
      </t>
    </mdx>
    <mdx n="4" f="m">
      <t c="1">
        <n x="19"/>
      </t>
    </mdx>
    <mdx n="4" f="m">
      <t c="1">
        <n x="20"/>
      </t>
    </mdx>
    <mdx n="4" f="m">
      <t c="1">
        <n x="21"/>
      </t>
    </mdx>
    <mdx n="4" f="m">
      <t c="1">
        <n x="22"/>
      </t>
    </mdx>
    <mdx n="4" f="m">
      <t c="1">
        <n x="23"/>
      </t>
    </mdx>
    <mdx n="4" f="m">
      <t c="1">
        <n x="24"/>
      </t>
    </mdx>
    <mdx n="4" f="m">
      <t c="1">
        <n x="26"/>
      </t>
    </mdx>
    <mdx n="4" f="s">
      <ms ns="27" c="0"/>
    </mdx>
    <mdx n="4" f="v">
      <t c="8">
        <n x="27" s="1"/>
        <n x="2" s="1"/>
        <n x="3" s="1"/>
        <n x="1" s="1"/>
        <n x="5" s="1"/>
        <n x="0" s="1"/>
        <n x="7"/>
        <n x="10"/>
      </t>
    </mdx>
    <mdx n="4" f="v">
      <t c="8">
        <n x="27" s="1"/>
        <n x="2" s="1"/>
        <n x="3" s="1"/>
        <n x="1" s="1"/>
        <n x="5" s="1"/>
        <n x="0" s="1"/>
        <n x="7"/>
        <n x="9"/>
      </t>
    </mdx>
    <mdx n="4" f="v">
      <t c="8">
        <n x="27" s="1"/>
        <n x="2" s="1"/>
        <n x="3" s="1"/>
        <n x="1" s="1"/>
        <n x="5" s="1"/>
        <n x="0" s="1"/>
        <n x="18"/>
        <n x="10"/>
      </t>
    </mdx>
    <mdx n="4" f="v">
      <t c="8">
        <n x="27" s="1"/>
        <n x="2" s="1"/>
        <n x="3" s="1"/>
        <n x="1" s="1"/>
        <n x="5" s="1"/>
        <n x="0" s="1"/>
        <n x="24"/>
        <n x="10"/>
      </t>
    </mdx>
    <mdx n="4" f="v">
      <t c="8">
        <n x="27" s="1"/>
        <n x="2" s="1"/>
        <n x="3" s="1"/>
        <n x="1" s="1"/>
        <n x="5" s="1"/>
        <n x="0" s="1"/>
        <n x="7"/>
        <n x="12"/>
      </t>
    </mdx>
    <mdx n="4" f="v">
      <t c="8">
        <n x="27" s="1"/>
        <n x="2" s="1"/>
        <n x="3" s="1"/>
        <n x="1" s="1"/>
        <n x="5" s="1"/>
        <n x="0" s="1"/>
        <n x="14"/>
        <n x="12"/>
      </t>
    </mdx>
    <mdx n="4" f="v">
      <t c="8">
        <n x="27" s="1"/>
        <n x="2" s="1"/>
        <n x="3" s="1"/>
        <n x="1" s="1"/>
        <n x="5" s="1"/>
        <n x="0" s="1"/>
        <n x="13"/>
        <n x="10"/>
      </t>
    </mdx>
    <mdx n="4" f="v">
      <t c="8">
        <n x="27" s="1"/>
        <n x="2" s="1"/>
        <n x="3" s="1"/>
        <n x="1" s="1"/>
        <n x="5" s="1"/>
        <n x="0" s="1"/>
        <n x="18"/>
        <n x="19"/>
      </t>
    </mdx>
    <mdx n="4" f="v">
      <t c="8">
        <n x="27" s="1"/>
        <n x="2" s="1"/>
        <n x="3" s="1"/>
        <n x="1" s="1"/>
        <n x="5" s="1"/>
        <n x="0" s="1"/>
        <n x="26"/>
        <n x="19"/>
      </t>
    </mdx>
    <mdx n="4" f="v">
      <t c="8">
        <n x="27" s="1"/>
        <n x="2" s="1"/>
        <n x="3" s="1"/>
        <n x="1" s="1"/>
        <n x="5" s="1"/>
        <n x="0" s="1"/>
        <n x="13"/>
        <n x="9"/>
      </t>
    </mdx>
    <mdx n="4" f="v">
      <t c="8">
        <n x="27" s="1"/>
        <n x="2" s="1"/>
        <n x="3" s="1"/>
        <n x="1" s="1"/>
        <n x="5" s="1"/>
        <n x="0" s="1"/>
        <n x="14"/>
        <n x="10"/>
      </t>
    </mdx>
    <mdx n="4" f="v">
      <t c="8">
        <n x="27" s="1"/>
        <n x="2" s="1"/>
        <n x="3" s="1"/>
        <n x="1" s="1"/>
        <n x="5" s="1"/>
        <n x="0" s="1"/>
        <n x="14"/>
        <n x="19"/>
      </t>
    </mdx>
    <mdx n="4" f="v">
      <t c="8">
        <n x="27" s="1"/>
        <n x="2" s="1"/>
        <n x="3" s="1"/>
        <n x="1" s="1"/>
        <n x="5" s="1"/>
        <n x="0" s="1"/>
        <n x="24"/>
        <n x="17"/>
      </t>
    </mdx>
    <mdx n="4" f="v">
      <t c="8">
        <n x="27" s="1"/>
        <n x="2" s="1"/>
        <n x="3" s="1"/>
        <n x="1" s="1"/>
        <n x="5" s="1"/>
        <n x="0" s="1"/>
        <n x="18"/>
        <n x="12"/>
      </t>
    </mdx>
    <mdx n="4" f="v">
      <t c="8">
        <n x="27" s="1"/>
        <n x="2" s="1"/>
        <n x="3" s="1"/>
        <n x="1" s="1"/>
        <n x="5" s="1"/>
        <n x="0" s="1"/>
        <n x="24"/>
        <n x="12"/>
      </t>
    </mdx>
    <mdx n="4" f="v">
      <t c="8">
        <n x="27" s="1"/>
        <n x="2" s="1"/>
        <n x="3" s="1"/>
        <n x="1" s="1"/>
        <n x="5" s="1"/>
        <n x="0" s="1"/>
        <n x="14"/>
        <n x="9"/>
      </t>
    </mdx>
    <mdx n="4" f="v">
      <t c="8">
        <n x="27" s="1"/>
        <n x="2" s="1"/>
        <n x="3" s="1"/>
        <n x="1" s="1"/>
        <n x="5" s="1"/>
        <n x="0" s="1"/>
        <n x="23"/>
        <n x="17"/>
      </t>
    </mdx>
    <mdx n="4" f="v">
      <t c="8">
        <n x="27" s="1"/>
        <n x="2" s="1"/>
        <n x="3" s="1"/>
        <n x="1" s="1"/>
        <n x="5" s="1"/>
        <n x="0" s="1"/>
        <n x="24"/>
        <n x="9"/>
      </t>
    </mdx>
    <mdx n="4" f="v">
      <t c="8">
        <n x="27" s="1"/>
        <n x="2" s="1"/>
        <n x="3" s="1"/>
        <n x="1" s="1"/>
        <n x="5" s="1"/>
        <n x="0" s="1"/>
        <n x="18"/>
        <n x="9"/>
      </t>
    </mdx>
    <mdx n="4" f="v">
      <t c="8">
        <n x="27" s="1"/>
        <n x="2" s="1"/>
        <n x="3" s="1"/>
        <n x="1" s="1"/>
        <n x="5" s="1"/>
        <n x="0" s="1"/>
        <n x="26"/>
        <n x="10"/>
      </t>
    </mdx>
    <mdx n="4" f="v">
      <t c="8">
        <n x="27" s="1"/>
        <n x="2" s="1"/>
        <n x="3" s="1"/>
        <n x="1" s="1"/>
        <n x="5" s="1"/>
        <n x="0" s="1"/>
        <n x="11"/>
        <n x="9"/>
      </t>
    </mdx>
    <mdx n="4" f="v">
      <t c="8">
        <n x="27" s="1"/>
        <n x="2" s="1"/>
        <n x="3" s="1"/>
        <n x="1" s="1"/>
        <n x="5" s="1"/>
        <n x="0" s="1"/>
        <n x="11"/>
        <n x="17"/>
      </t>
    </mdx>
    <mdx n="4" f="v">
      <t c="8">
        <n x="27" s="1"/>
        <n x="2" s="1"/>
        <n x="3" s="1"/>
        <n x="1" s="1"/>
        <n x="5" s="1"/>
        <n x="0" s="1"/>
        <n x="16"/>
        <n x="19"/>
      </t>
    </mdx>
    <mdx n="4" f="v">
      <t c="8">
        <n x="27" s="1"/>
        <n x="2" s="1"/>
        <n x="3" s="1"/>
        <n x="1" s="1"/>
        <n x="5" s="1"/>
        <n x="0" s="1"/>
        <n x="23"/>
        <n x="19"/>
      </t>
    </mdx>
    <mdx n="4" f="v">
      <t c="8">
        <n x="27" s="1"/>
        <n x="2" s="1"/>
        <n x="3" s="1"/>
        <n x="1" s="1"/>
        <n x="5" s="1"/>
        <n x="0" s="1"/>
        <n x="26"/>
        <n x="17"/>
      </t>
    </mdx>
    <mdx n="4" f="v">
      <t c="8">
        <n x="27" s="1"/>
        <n x="2" s="1"/>
        <n x="3" s="1"/>
        <n x="1" s="1"/>
        <n x="5" s="1"/>
        <n x="0" s="1"/>
        <n x="11"/>
        <n x="19"/>
      </t>
    </mdx>
    <mdx n="4" f="v">
      <t c="8">
        <n x="27" s="1"/>
        <n x="2" s="1"/>
        <n x="3" s="1"/>
        <n x="1" s="1"/>
        <n x="5" s="1"/>
        <n x="0" s="1"/>
        <n x="7"/>
        <n x="17"/>
      </t>
    </mdx>
    <mdx n="4" f="v">
      <t c="8">
        <n x="27" s="1"/>
        <n x="2" s="1"/>
        <n x="3" s="1"/>
        <n x="1" s="1"/>
        <n x="5" s="1"/>
        <n x="0" s="1"/>
        <n x="14"/>
        <n x="17"/>
      </t>
    </mdx>
    <mdx n="4" f="v">
      <t c="8">
        <n x="27" s="1"/>
        <n x="2" s="1"/>
        <n x="3" s="1"/>
        <n x="1" s="1"/>
        <n x="5" s="1"/>
        <n x="0" s="1"/>
        <n x="16"/>
        <n x="17"/>
      </t>
    </mdx>
    <mdx n="4" f="v">
      <t c="8">
        <n x="27" s="1"/>
        <n x="2" s="1"/>
        <n x="3" s="1"/>
        <n x="1" s="1"/>
        <n x="5" s="1"/>
        <n x="0" s="1"/>
        <n x="16"/>
        <n x="10"/>
      </t>
    </mdx>
    <mdx n="4" f="v">
      <t c="8">
        <n x="27" s="1"/>
        <n x="2" s="1"/>
        <n x="3" s="1"/>
        <n x="1" s="1"/>
        <n x="5" s="1"/>
        <n x="0" s="1"/>
        <n x="11"/>
        <n x="10"/>
      </t>
    </mdx>
    <mdx n="4" f="v">
      <t c="8">
        <n x="27" s="1"/>
        <n x="2" s="1"/>
        <n x="3" s="1"/>
        <n x="1" s="1"/>
        <n x="5" s="1"/>
        <n x="0" s="1"/>
        <n x="7"/>
        <n x="19"/>
      </t>
    </mdx>
    <mdx n="4" f="v">
      <t c="8">
        <n x="27" s="1"/>
        <n x="2" s="1"/>
        <n x="3" s="1"/>
        <n x="1" s="1"/>
        <n x="5" s="1"/>
        <n x="0" s="1"/>
        <n x="13"/>
        <n x="19"/>
      </t>
    </mdx>
    <mdx n="4" f="v">
      <t c="8">
        <n x="27" s="1"/>
        <n x="2" s="1"/>
        <n x="3" s="1"/>
        <n x="1" s="1"/>
        <n x="5" s="1"/>
        <n x="0" s="1"/>
        <n x="23"/>
        <n x="12"/>
      </t>
    </mdx>
    <mdx n="4" f="v">
      <t c="8">
        <n x="27" s="1"/>
        <n x="2" s="1"/>
        <n x="3" s="1"/>
        <n x="1" s="1"/>
        <n x="5" s="1"/>
        <n x="0" s="1"/>
        <n x="16"/>
        <n x="9"/>
      </t>
    </mdx>
    <mdx n="4" f="v">
      <t c="8">
        <n x="27" s="1"/>
        <n x="2" s="1"/>
        <n x="3" s="1"/>
        <n x="1" s="1"/>
        <n x="5" s="1"/>
        <n x="0" s="1"/>
        <n x="11"/>
        <n x="12"/>
      </t>
    </mdx>
    <mdx n="4" f="v">
      <t c="8">
        <n x="27" s="1"/>
        <n x="2" s="1"/>
        <n x="3" s="1"/>
        <n x="1" s="1"/>
        <n x="5" s="1"/>
        <n x="0" s="1"/>
        <n x="18"/>
        <n x="17"/>
      </t>
    </mdx>
    <mdx n="4" f="v">
      <t c="8">
        <n x="27" s="1"/>
        <n x="2" s="1"/>
        <n x="3" s="1"/>
        <n x="1" s="1"/>
        <n x="5" s="1"/>
        <n x="0" s="1"/>
        <n x="26"/>
        <n x="9"/>
      </t>
    </mdx>
    <mdx n="4" f="v">
      <t c="8">
        <n x="27" s="1"/>
        <n x="2" s="1"/>
        <n x="3" s="1"/>
        <n x="1" s="1"/>
        <n x="5" s="1"/>
        <n x="0" s="1"/>
        <n x="24"/>
        <n x="19"/>
      </t>
    </mdx>
    <mdx n="4" f="v">
      <t c="8">
        <n x="27" s="1"/>
        <n x="2" s="1"/>
        <n x="3" s="1"/>
        <n x="1" s="1"/>
        <n x="5" s="1"/>
        <n x="0" s="1"/>
        <n x="23"/>
        <n x="9"/>
      </t>
    </mdx>
    <mdx n="4" f="v">
      <t c="8">
        <n x="27" s="1"/>
        <n x="2" s="1"/>
        <n x="3" s="1"/>
        <n x="1" s="1"/>
        <n x="5" s="1"/>
        <n x="0" s="1"/>
        <n x="16"/>
        <n x="12"/>
      </t>
    </mdx>
    <mdx n="4" f="v">
      <t c="8">
        <n x="27" s="1"/>
        <n x="2" s="1"/>
        <n x="3" s="1"/>
        <n x="1" s="1"/>
        <n x="5" s="1"/>
        <n x="0" s="1"/>
        <n x="23"/>
        <n x="10"/>
      </t>
    </mdx>
    <mdx n="4" f="v">
      <t c="8">
        <n x="27" s="1"/>
        <n x="2" s="1"/>
        <n x="3" s="1"/>
        <n x="1" s="1"/>
        <n x="5" s="1"/>
        <n x="0" s="1"/>
        <n x="13"/>
        <n x="17"/>
      </t>
    </mdx>
    <mdx n="4" f="v">
      <t c="8">
        <n x="27" s="1"/>
        <n x="2" s="1"/>
        <n x="3" s="1"/>
        <n x="1" s="1"/>
        <n x="5" s="1"/>
        <n x="0" s="1"/>
        <n x="26"/>
        <n x="12"/>
      </t>
    </mdx>
    <mdx n="4" f="v">
      <t c="8">
        <n x="27" s="1"/>
        <n x="2" s="1"/>
        <n x="3" s="1"/>
        <n x="1" s="1"/>
        <n x="5" s="1"/>
        <n x="0" s="1"/>
        <n x="13"/>
        <n x="12"/>
      </t>
    </mdx>
    <mdx n="25" f="s">
      <ms ns="2" c="0"/>
    </mdx>
    <mdx n="25" f="s">
      <ms ns="3" c="0"/>
    </mdx>
    <mdx n="25" f="s">
      <ms ns="28" c="0"/>
    </mdx>
    <mdx n="25" f="s">
      <ms ns="29" c="0"/>
    </mdx>
    <mdx n="25" f="s">
      <ms ns="30" c="0"/>
    </mdx>
  </mdxMetadata>
  <valueMetadata count="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</valueMetadata>
</metadata>
</file>

<file path=xl/sharedStrings.xml><?xml version="1.0" encoding="utf-8"?>
<sst xmlns="http://schemas.openxmlformats.org/spreadsheetml/2006/main" count="177" uniqueCount="127">
  <si>
    <t>פעילות</t>
  </si>
  <si>
    <t>מדידה</t>
  </si>
  <si>
    <t>סלים\מסלולים</t>
  </si>
  <si>
    <t>לפי סלים</t>
  </si>
  <si>
    <t>זמן</t>
  </si>
  <si>
    <t>סה"כ נכסים</t>
  </si>
  <si>
    <t>קבוצת מגדל</t>
  </si>
  <si>
    <t>אלפי ש"ח</t>
  </si>
  <si>
    <t>סוג תיק</t>
  </si>
  <si>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</si>
  <si>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</si>
  <si>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</si>
  <si>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</si>
  <si>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</si>
  <si>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</si>
  <si>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</si>
  <si>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</si>
  <si>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</si>
  <si>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</si>
  <si>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אמות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</si>
  <si>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</si>
  <si>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</si>
  <si>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</si>
  <si>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</si>
  <si>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</si>
  <si>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</si>
  <si>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</si>
  <si>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</si>
  <si>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</si>
  <si>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ערכים</t>
  </si>
  <si>
    <t>מנפיק</t>
  </si>
  <si>
    <t>קוד נכס</t>
  </si>
  <si>
    <t>דרוג מחושב</t>
  </si>
  <si>
    <t>שם מדרג</t>
  </si>
  <si>
    <t>שיעור ריבית</t>
  </si>
  <si>
    <t>מספר נייר ערך</t>
  </si>
  <si>
    <t>דירוג</t>
  </si>
  <si>
    <t>שם המדרג</t>
  </si>
  <si>
    <t>שיעור ריבית (%)</t>
  </si>
  <si>
    <t>מח"מ (שנים)</t>
  </si>
  <si>
    <t>תשואה לפדיון (%)</t>
  </si>
  <si>
    <t>שיעור מהערך הנקוב המונפק (%)</t>
  </si>
  <si>
    <t>שיעור מסך נכסי ההשקעה (%)</t>
  </si>
  <si>
    <t>ערך שוק / שווי הוגן / שווי בספרים (אלפי ₪)</t>
  </si>
  <si>
    <t xml:space="preserve">DW </t>
  </si>
  <si>
    <t>אמות השקעות בע"מ</t>
  </si>
  <si>
    <t>(1) אגרות חוב קונצרניות סחירות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</si>
  <si>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</si>
  <si>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</si>
  <si>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</si>
  <si>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</si>
  <si>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</si>
  <si>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</si>
  <si>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</si>
  <si>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מס' ני"ע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</si>
  <si>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</si>
  <si>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</si>
  <si>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</si>
  <si>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</si>
  <si>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</si>
  <si>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</si>
  <si>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</si>
  <si>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</si>
  <si>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</si>
  <si>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</si>
  <si>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</si>
  <si>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</si>
  <si>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</si>
  <si>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</si>
  <si>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</si>
  <si>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</si>
  <si>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</si>
  <si>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</si>
  <si>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</si>
  <si>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</si>
  <si>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</si>
  <si>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</si>
  <si>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</si>
  <si>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</si>
  <si>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</si>
  <si>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</si>
  <si>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</si>
  <si>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</si>
  <si>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</si>
  <si>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</si>
  <si>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</si>
  <si>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</si>
  <si>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צד קשור - מגדל שוקי הון בע"מ</t>
  </si>
  <si>
    <t>תעודות סל</t>
  </si>
  <si>
    <t>מח"מ</t>
  </si>
  <si>
    <t>ת. לפדיון</t>
  </si>
  <si>
    <t>שיעור מהע.נ המונפק</t>
  </si>
  <si>
    <t>שווי שוק</t>
  </si>
  <si>
    <t>מתיק %</t>
  </si>
  <si>
    <t>סכום כולל</t>
  </si>
  <si>
    <t>2010</t>
  </si>
  <si>
    <t>צד קשור  - מגדל שוקי הון</t>
  </si>
  <si>
    <t>נכס</t>
  </si>
  <si>
    <t>דרוג</t>
  </si>
  <si>
    <t>רכישת מזומנים ופקדונות עד 3 חודשים</t>
  </si>
  <si>
    <t>פדיונות של מזומנים ופקדונות עד 3 חודשים</t>
  </si>
  <si>
    <t>אחזקה ישירה + מסלים</t>
  </si>
  <si>
    <t>Fortissimo</t>
  </si>
  <si>
    <t>Fortissimo סה"כ</t>
  </si>
  <si>
    <t>קרנות השקעה - לא סחירות</t>
  </si>
  <si>
    <t>NR3</t>
  </si>
  <si>
    <t>לא ידוע</t>
  </si>
  <si>
    <t>קוד נכס סאפ</t>
  </si>
  <si>
    <t>Fortissimo Capital Fund V L.P.</t>
  </si>
  <si>
    <t>31/12/2020</t>
  </si>
  <si>
    <t>אופציות, כתבי אופציות וחוזים עתידיים</t>
  </si>
  <si>
    <t>ניירות ערך אחרים</t>
  </si>
  <si>
    <t>השכרת נכס מקרקעין</t>
  </si>
  <si>
    <t>פרמיית ביטוח</t>
  </si>
  <si>
    <t>16/04/2020</t>
  </si>
  <si>
    <t>25/09/2020</t>
  </si>
  <si>
    <t>04/12/2020</t>
  </si>
  <si>
    <t>מגדל ביטוח</t>
  </si>
  <si>
    <t>סה"כ מקפת משלימה</t>
  </si>
  <si>
    <t>הלוואות ליחידים</t>
  </si>
  <si>
    <t>נספח 4 - רכישת נייר ערך בהנפקות באמצעות חתם קשור או באמצעות צד קשור ששיווק את ההנפקה לרבעון המסתיים ביום 31 דצמבר 2020 - סה"כ מקפת משלימה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</si>
  <si>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2020 - סה"כ מקפת משלימה</t>
  </si>
  <si>
    <t>נספח 3ב - עסקאות שבוצעו לצורך השקעה בנכסים לא סחירים של צד קשור לרבעון המסתיים ביום 31 דצמבר 2020 - סה"כ מקפת משלימה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</si>
  <si>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2020 - סה"כ מקפת משלימה</t>
  </si>
  <si>
    <t>נספח 2 - צדדים קשורים - יתרות השקעה לרבעון המסתיים ביום 31 דצמבר 2020 - סה"כ מקפת משלימה</t>
  </si>
  <si>
    <t>נספח 1 - צדדים קשורים - יתרות ועסקאות לרבעון המסתיים ביום  31 דצמבר 2020 - סה"כ מקפת משלימה</t>
  </si>
  <si>
    <t>שם נייר ערך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</si>
</sst>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  <xf numFmtId="0" fontId="26" fillId="0" borderId="0"/>
    <xf numFmtId="0" fontId="26" fillId="0" borderId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0" borderId="0" applyAlignment="0">
      <alignment horizontal="right" indent="2"/>
    </xf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0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0" fontId="8" fillId="0" borderId="0"/>
    <xf numFmtId="0" fontId="30" fillId="0" borderId="0"/>
    <xf numFmtId="0" fontId="8" fillId="0" borderId="0"/>
    <xf numFmtId="0" fontId="10" fillId="0" borderId="0"/>
    <xf numFmtId="0" fontId="8" fillId="0" borderId="0"/>
    <xf numFmtId="43" fontId="1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9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1" fillId="3" borderId="0" xfId="0" applyFont="1" applyFill="1"/>
    <xf numFmtId="0" fontId="7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7" fillId="2" borderId="20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/>
    </xf>
    <xf numFmtId="0" fontId="0" fillId="0" borderId="0" xfId="0"/>
    <xf numFmtId="0" fontId="28" fillId="2" borderId="2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1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9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0" fontId="7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Border="1"/>
    <xf numFmtId="0" fontId="9" fillId="2" borderId="21" xfId="0" applyFont="1" applyFill="1" applyBorder="1" applyAlignment="1">
      <alignment wrapText="1"/>
    </xf>
    <xf numFmtId="164" fontId="9" fillId="2" borderId="19" xfId="0" applyNumberFormat="1" applyFont="1" applyFill="1" applyBorder="1" applyAlignment="1">
      <alignment horizontal="right" vertical="center" indent="1"/>
    </xf>
    <xf numFmtId="164" fontId="9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9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2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69" fontId="0" fillId="0" borderId="20" xfId="352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olapFunctions">
    <main first="Migdal Hashkaot Neches Boded">
      <tp t="e">
        <v>#N/A</v>
        <stp>1</stp>
        <tr r="E27" s="4"/>
        <tr r="D27" s="4"/>
        <tr r="K11" s="4"/>
        <tr r="D16" s="4"/>
        <tr r="J11" s="4"/>
        <tr r="H11" s="4"/>
        <tr r="B21" s="4"/>
        <tr r="G11" s="4"/>
        <tr r="B18" s="4"/>
        <tr r="C22" s="4"/>
        <tr r="B20" s="4"/>
        <tr r="F22" s="4"/>
        <tr r="B16" s="4"/>
        <tr r="D22" s="4"/>
        <tr r="F27" s="4"/>
        <tr r="B27" s="4"/>
        <tr r="B23" s="4"/>
        <tr r="B22" s="4"/>
        <tr r="B19" s="4"/>
        <tr r="B17" s="4"/>
        <tr r="B24" s="4"/>
        <tr r="D19" s="4"/>
        <tr r="C16" s="4"/>
        <tr r="E19" s="4"/>
        <tr r="F19" s="4"/>
        <tr r="I11" s="4"/>
        <tr r="B13" s="4"/>
        <tr r="E22" s="4"/>
        <tr r="C19" s="4"/>
        <tr r="B28" s="4"/>
        <tr r="F16" s="4"/>
        <tr r="B25" s="4"/>
        <tr r="B14" s="4"/>
        <tr r="C27" s="4"/>
        <tr r="E16" s="4"/>
        <tr r="B26" s="4"/>
        <tr r="I22" s="4"/>
        <tr r="K27" s="4"/>
        <tr r="K16" s="4"/>
        <tr r="H22" s="4"/>
        <tr r="I19" s="4"/>
        <tr r="H14" s="4"/>
        <tr r="I24" s="4"/>
        <tr r="G16" s="4"/>
        <tr r="K24" s="4"/>
        <tr r="H13" s="4"/>
        <tr r="G23" s="4"/>
        <tr r="K28" s="4"/>
        <tr r="G19" s="4"/>
        <tr r="J13" s="4"/>
        <tr r="H16" s="4"/>
        <tr r="G28" s="4"/>
        <tr r="I23" s="4"/>
        <tr r="I28" s="4"/>
        <tr r="J23" s="4"/>
        <tr r="J28" s="4"/>
        <tr r="J16" s="4"/>
        <tr r="I16" s="4"/>
        <tr r="G22" s="4"/>
        <tr r="G13" s="4"/>
        <tr r="H24" s="4"/>
        <tr r="K19" s="4"/>
        <tr r="I13" s="4"/>
        <tr r="J22" s="4"/>
        <tr r="G14" s="4"/>
        <tr r="J19" s="4"/>
        <tr r="K22" s="4"/>
        <tr r="H19" s="4"/>
        <tr r="I27" s="4"/>
        <tr r="K14" s="4"/>
        <tr r="J27" s="4"/>
        <tr r="K23" s="4"/>
        <tr r="G24" s="4"/>
        <tr r="J24" s="4"/>
        <tr r="H28" s="4"/>
        <tr r="H23" s="4"/>
        <tr r="I14" s="4"/>
        <tr r="G27" s="4"/>
        <tr r="K13" s="4"/>
        <tr r="J14" s="4"/>
        <tr r="H27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חיים ברדוגו" refreshedDate="42066.617449421297" backgroundQuery="1" createdVersion="3" refreshedVersion="4" minRefreshableVersion="3" recordCount="0" supportSubquery="1" supportAdvancedDrill="1">
  <cacheSource type="external" connectionId="2"/>
  <cacheFields count="46">
    <cacheField name="[Time].[Hie Time].[Shana]" caption="שנה" numFmtId="0" hierarchy="41">
      <sharedItems containsSemiMixedTypes="0" containsString="0"/>
    </cacheField>
    <cacheField name="[Time].[Hie Time].[Chodesh]" caption="חודש" numFmtId="0" hierarchy="41" level="1">
      <sharedItems containsSemiMixedTypes="0" containsString="0"/>
    </cacheField>
    <cacheField name="[Time].[Hie Time].[Yom]" caption="יום" numFmtId="0" hierarchy="41" level="2">
      <sharedItems containsSemiMixedTypes="0" containsString="0"/>
    </cacheField>
    <cacheField name="[Time].[Hie Time].[Chodesh].[Shana]" caption="שנה" propertyName="Shana" numFmtId="0" hierarchy="41" level="1" memberPropertyField="1">
      <sharedItems containsSemiMixedTypes="0" containsString="0"/>
    </cacheField>
    <cacheField name="[Time].[Hie Time].[Yom].[Chodesh]" caption="חודש" propertyName="Chodesh" numFmtId="0" hierarchy="41" level="2" memberPropertyField="1">
      <sharedItems containsSemiMixedTypes="0" containsString="0"/>
    </cacheField>
    <cacheField name="[Medida].[Medida].[Medida]" caption="מדידה" numFmtId="0" hierarchy="25">
      <sharedItems containsSemiMixedTypes="0" containsString="0"/>
    </cacheField>
    <cacheField name="[Neches].[Tik Chofshi].[Tik Chofshi]" caption="סוג תיק" numFmtId="0" hierarchy="39" level="1">
      <sharedItems containsSemiMixedTypes="0" containsString="0"/>
    </cacheField>
    <cacheField name="[Cheshbon KM].[Hie Peilut].[Peilut 1]" caption="פעילות רמה 1" numFmtId="0" hierarchy="4" level="1">
      <sharedItems containsSemiMixedTypes="0" containsString="0"/>
    </cacheField>
    <cacheField name="[Cheshbon KM].[Hie Peilut].[Peilut 2]" caption="פעילות רמה 2" numFmtId="0" hierarchy="4" level="2">
      <sharedItems containsSemiMixedTypes="0" containsString="0"/>
    </cacheField>
    <cacheField name="[Cheshbon KM].[Hie Peilut].[Peilut 3]" caption="פעילות רמה 3" numFmtId="0" hierarchy="4" level="3">
      <sharedItems containsSemiMixedTypes="0" containsString="0"/>
    </cacheField>
    <cacheField name="[Cheshbon KM].[Hie Peilut].[Peilut 4]" caption="פעילות רמה 4" numFmtId="0" hierarchy="4" level="4">
      <sharedItems containsSemiMixedTypes="0" containsString="0"/>
    </cacheField>
    <cacheField name="[Cheshbon KM].[Hie Peilut].[Peilut 5]" caption="פעילות רמה 5" numFmtId="0" hierarchy="4" level="5">
      <sharedItems containsSemiMixedTypes="0" containsString="0"/>
    </cacheField>
    <cacheField name="[Cheshbon KM].[Hie Peilut].[Peilut 6]" caption="פעילות רמה 6" numFmtId="0" hierarchy="4" level="6">
      <sharedItems containsSemiMixedTypes="0" containsString="0"/>
    </cacheField>
    <cacheField name="[Cheshbon KM].[Hie Peilut].[Peilut 7]" caption="פעילות רמה 7" numFmtId="0" hierarchy="4" level="7">
      <sharedItems containsSemiMixedTypes="0" containsString="0"/>
    </cacheField>
    <cacheField name="[Cheshbon KM].[Hie Peilut].[Chevra]" caption="חברה" numFmtId="0" hierarchy="4" level="8">
      <sharedItems containsSemiMixedTypes="0" containsString="0"/>
    </cacheField>
    <cacheField name="[Cheshbon KM].[Hie Peilut].[Cheshbon]" caption="חשבון" numFmtId="0" hierarchy="4" level="9">
      <sharedItems containsSemiMixedTypes="0" containsString="0"/>
    </cacheField>
    <cacheField name="[Cheshbon KM].[Hie Peilut].[Peilut 2].[Peilut 1]" caption="פעילות רמה 1" propertyName="Peilut 1" numFmtId="0" hierarchy="4" level="2" memberPropertyField="1">
      <sharedItems containsSemiMixedTypes="0" containsString="0"/>
    </cacheField>
    <cacheField name="[Cheshbon KM].[Hie Peilut].[Peilut 3].[Peilut 2]" caption="פעילות רמה 2" propertyName="Peilut 2" numFmtId="0" hierarchy="4" level="3" memberPropertyField="1">
      <sharedItems containsSemiMixedTypes="0" containsString="0"/>
    </cacheField>
    <cacheField name="[Cheshbon KM].[Hie Peilut].[Peilut 4].[Peilut 3]" caption="פעילות רמה 3" propertyName="Peilut 3" numFmtId="0" hierarchy="4" level="4" memberPropertyField="1">
      <sharedItems containsSemiMixedTypes="0" containsString="0"/>
    </cacheField>
    <cacheField name="[Cheshbon KM].[Hie Peilut].[Peilut 5].[Peilut 4]" caption="פעילות רמה 4" propertyName="Peilut 4" numFmtId="0" hierarchy="4" level="5" memberPropertyField="1">
      <sharedItems containsSemiMixedTypes="0" containsString="0"/>
    </cacheField>
    <cacheField name="[Cheshbon KM].[Hie Peilut].[Peilut 6].[Peilut 5]" caption="פעילות רמה 5" propertyName="Peilut 5" numFmtId="0" hierarchy="4" level="6" memberPropertyField="1">
      <sharedItems containsSemiMixedTypes="0" containsString="0"/>
    </cacheField>
    <cacheField name="[Cheshbon KM].[Hie Peilut].[Peilut 7].[Peilut 6]" caption="פעילות רמה 6" propertyName="Peilut 6" numFmtId="0" hierarchy="4" level="7" memberPropertyField="1">
      <sharedItems containsSemiMixedTypes="0" containsString="0"/>
    </cacheField>
    <cacheField name="[Cheshbon KM].[Hie Peilut].[Chevra].[Peilut 7]" caption="פעילות רמה 7" propertyName="Peilut 7" numFmtId="0" hierarchy="4" level="8" memberPropertyField="1">
      <sharedItems containsSemiMixedTypes="0" containsString="0"/>
    </cacheField>
    <cacheField name="[Cheshbon KM].[Hie Peilut].[Cheshbon].[Bank]" caption="בנק" propertyName="Bank" numFmtId="0" hierarchy="4" level="9" memberPropertyField="1">
      <sharedItems containsSemiMixedTypes="0" containsString="0"/>
    </cacheField>
    <cacheField name="[Cheshbon KM].[Hie Peilut].[Cheshbon].[Chevra]" caption="חברה" propertyName="Chevra" numFmtId="0" hierarchy="4" level="9" memberPropertyField="1">
      <sharedItems containsSemiMixedTypes="0" containsString="0"/>
    </cacheField>
    <cacheField name="[Cheshbon KM].[Hie Peilut].[Cheshbon].[Kod Chevra SAP]" caption="חברה SAP" propertyName="Kod Chevra SAP" numFmtId="0" hierarchy="4" level="9" memberPropertyField="1">
      <sharedItems containsSemiMixedTypes="0" containsString="0"/>
    </cacheField>
    <cacheField name="[Cheshbon KM].[Hie Peilut].[Cheshbon].[Medina]" caption="מדינה" propertyName="Medina" numFmtId="0" hierarchy="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" level="9" memberPropertyField="1">
      <sharedItems containsSemiMixedTypes="0" containsString="0"/>
    </cacheField>
    <cacheField name="[Cheshbon KM].[Hie Peilut].[Cheshbon].[Mediniyut]" caption="מדיניות" propertyName="Mediniyut" numFmtId="0" hierarchy="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" level="9" memberPropertyField="1">
      <sharedItems containsSemiMixedTypes="0" containsString="0"/>
    </cacheField>
    <cacheField name="[Cheshbon KM].[Hie Peilut].[Cheshbon].[Mispar Tik]" caption="מס. תיק" propertyName="Mispar Tik" numFmtId="0" hierarchy="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" level="9" memberPropertyField="1">
      <sharedItems containsSemiMixedTypes="0" containsString="0"/>
    </cacheField>
    <cacheField name="[Cheshbon KM].[Hie Peilut].[Cheshbon].[Snif]" caption="סניף" propertyName="Snif" numFmtId="0" hierarchy="4" level="9" memberPropertyField="1">
      <sharedItems containsSemiMixedTypes="0" containsString="0"/>
    </cacheField>
    <cacheField name="[Cheshbon KM].[Hie Peilut].[Cheshbon].[Status Tik]" caption="סטטוס" propertyName="Status Tik" numFmtId="0" hierarchy="4" level="9" memberPropertyField="1">
      <sharedItems containsSemiMixedTypes="0" containsString="0"/>
    </cacheField>
    <cacheField name="[Cheshbon KM].[Hie Peilut].[Cheshbon].[Yoetz]" caption="יועץ" propertyName="Yoetz" numFmtId="0" hierarchy="4" level="9" memberPropertyField="1">
      <sharedItems containsSemiMixedTypes="0" containsString="0"/>
    </cacheField>
    <cacheField name="[Salim Maslulim].[Salim Maslulim].[Salim Maslulim]" caption="סלים\מסלולים" numFmtId="0" hierarchy="40">
      <sharedItems containsSemiMixedTypes="0" containsString="0"/>
    </cacheField>
    <cacheField name="[Neches].[Hie Portfolio].[Portfolio L1]" caption="פורטפוליו רמה 1" numFmtId="0" hierarchy="124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24" level="2">
      <sharedItems containsSemiMixedTypes="0" containsString="0"/>
    </cacheField>
    <cacheField name="[Neches].[Hie Portfolio].[Portfolio L3]" caption="פורטפוליו רמה 3" numFmtId="0" hierarchy="124" level="3">
      <sharedItems containsSemiMixedTypes="0" containsString="0"/>
    </cacheField>
    <cacheField name="[Neches].[Hie Portfolio].[Portfolio L4]" caption="פורטפוליו רמה 4" numFmtId="0" hierarchy="124" level="4">
      <sharedItems containsSemiMixedTypes="0" containsString="0"/>
    </cacheField>
    <cacheField name="[Neches].[Hie Portfolio].[Portfolio L5]" caption="פורטפוליו רמה 5" numFmtId="0" hierarchy="124" level="5">
      <sharedItems containsSemiMixedTypes="0" containsString="0"/>
    </cacheField>
    <cacheField name="[Neches].[Hie Portfolio].[Tat Afik]" caption="תת אפיק" numFmtId="0" hierarchy="124" level="6">
      <sharedItems containsSemiMixedTypes="0" containsString="0"/>
    </cacheField>
    <cacheField name="[Neches].[Hie Portfolio].[Neches]" caption="נכס" numFmtId="0" hierarchy="124" level="7">
      <sharedItems containsSemiMixedTypes="0" containsString="0"/>
    </cacheField>
    <cacheField name="[Neches].[Manpik Neches Boded].[Manpik Neches Boded]" caption="מנפיק" numFmtId="0" hierarchy="33" level="1">
      <sharedItems containsSemiMixedTypes="0" containsString="0"/>
    </cacheField>
    <cacheField name="[Cheshbon KM].[Hie Peilut].[Cheshbon].[Kod Cheshbon]" caption="מס. חשבון" propertyName="Kod Cheshbon" numFmtId="0" hierarchy="4" level="9" memberPropertyField="1">
      <sharedItems containsSemiMixedTypes="0" containsString="0"/>
    </cacheField>
    <cacheField name="[Cheshbon KM].[Hie Peilut].[Cheshbon].[Portfolio]" caption="פורטפוליו" propertyName="Portfolio" numFmtId="0" hierarchy="4" level="9" memberPropertyField="1">
      <sharedItems containsSemiMixedTypes="0" containsString="0"/>
    </cacheField>
  </cacheFields>
  <cacheHierarchies count="391"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5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43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6"/>
      </fieldsUsage>
    </cacheHierarchy>
    <cacheHierarchy uniqueName="[Salim Maslulim].[Salim Maslulim]" caption="סלים\מסלולים" attribute="1" keyAttribute="1" defaultMemberUniqueName="[Salim Maslulim].[Salim Maslulim].&amp;[1]" dimensionUniqueName="[Salim Maslulim]" displayFolder="" count="1" unbalanced="0">
      <fieldsUsage count="1">
        <fieldUsage x="35"/>
      </fieldsUsage>
    </cacheHierarchy>
    <cacheHierarchy uniqueName="[Time].[Hie Time]" caption="זמן" time="1" defaultMemberUniqueName="[Time].[Hie Time].[Shana].&amp;[2010]" dimensionUniqueName="[Time]" displayFolder="" count="3" unbalanced="0">
      <fieldsUsage count="3">
        <fieldUsage x="0"/>
        <fieldUsage x="1"/>
        <fieldUsage x="2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 hidden="1"/>
    <cacheHierarchy uniqueName="[Analiza].[Hamlatza]" caption="המלצה" attribute="1" defaultMemberUniqueName="[Analiza].[Hamlatza].[All]" allUniqueName="[Analiza].[Hamlatza].[All]" dimensionUniqueName="[Analiza]" displayFolder="" count="0" unbalanced="0" hidden="1"/>
    <cacheHierarchy uniqueName="[Analiza].[Hearot]" caption="הערות" attribute="1" defaultMemberUniqueName="[Analiza].[Hearot].[All]" allUniqueName="[Analiza].[Hearot].[All]" dimensionUniqueName="[Analiza]" displayFolder="" count="0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 hidden="1"/>
    <cacheHierarchy uniqueName="[Cheshbon BI].[Chevra]" caption="חברה" attribute="1" defaultMemberUniqueName="[Cheshbon BI].[Chevra].[All]" allUniqueName="[Cheshbon BI].[Chevra].[All]" dimensionUniqueName="[Cheshbon BI]" displayFolder="" count="0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0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0" unbalanced="0" hidden="1"/>
    <cacheHierarchy uniqueName="[From Time].[Hie Time]" caption="זמן תחילה" time="1" defaultMemberUniqueName="[From Time].[Hie Time].[Shana].&amp;[2010]" dimensionUniqueName="[From Time]" displayFolder="" count="0" unbalanced="0" hidden="1"/>
    <cacheHierarchy uniqueName="[From Time].[Shana]" caption="שנה" attribute="1" time="1" defaultMemberUniqueName="[From Time].[Shana].&amp;[2010]" dimensionUniqueName="[From Time]" displayFolder="" count="0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0" unbalanced="0" hidden="1"/>
    <cacheHierarchy uniqueName="[From Time].[Yom]" caption="יום" attribute="1" time="1" defaultMemberUniqueName="[From Time].[Yom].[All]" allUniqueName="[From Time].[Yom].[All]" dimensionUniqueName="[From Time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naf NS]" caption="ענף ניה&quot;ס" attribute="1" defaultMemberUniqueName="[Neches].[Anaf NS].[All]" allUniqueName="[Neches].[Anaf NS].[All]" dimensionUniqueName="[Neches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0" unbalanced="0" hidden="1"/>
    <cacheHierarchy uniqueName="[Neches].[Hearot]" caption="הערות" attribute="1" defaultMemberUniqueName="[Neches].[Hearot].[All]" allUniqueName="[Neches].[Hearot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Ashrai]" caption="אשראי" defaultMemberUniqueName="[Neches].[Hie Ashrai].[All]" allUniqueName="[Neches].[Hie Ashrai].[All]" dimensionUniqueName="[Neches]" displayFolder="" count="0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Derug]" caption="דרוג" defaultMemberUniqueName="[Neches].[Hie Derug].[All]" allUniqueName="[Neches].[Hie Derug].[All]" dimensionUniqueName="[Neches]" displayFolder="" count="0" unbalanced="0" hidden="1"/>
    <cacheHierarchy uniqueName="[Neches].[Hie Machshir]" caption="מכשיר" defaultMemberUniqueName="[Neches].[Hie Machshir].[All]" allUniqueName="[Neches].[Hie Machshir].[All]" dimensionUniqueName="[Neches]" displayFolder="" count="0" unbalanced="0" hidden="1"/>
    <cacheHierarchy uniqueName="[Neches].[Hie Manpik]" caption="מנפיק" defaultMemberUniqueName="[Neches].[Hie Manpik].[All]" allUniqueName="[Neches].[Hie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>
      <fieldsUsage count="8">
        <fieldUsage x="-1"/>
        <fieldUsage x="36"/>
        <fieldUsage x="37"/>
        <fieldUsage x="38"/>
        <fieldUsage x="39"/>
        <fieldUsage x="40"/>
        <fieldUsage x="41"/>
        <fieldUsage x="42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]" caption="סוג נכס" defaultMemberUniqueName="[Neches].[Hie Sug Neches].[All]" allUniqueName="[Neches].[Hie Sug Neches].[All]" dimensionUniqueName="[Neches]" displayFolder="" count="0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0" unbalanced="0" hidden="1"/>
    <cacheHierarchy uniqueName="[Neches].[Hie2 Derug]" caption="דרוג2" defaultMemberUniqueName="[Neches].[Hie2 Derug].[All]" allUniqueName="[Neches].[Hie2 Derug].[All]" dimensionUniqueName="[Neches]" displayFolder="" count="0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0" unbalanced="0" hidden="1"/>
    <cacheHierarchy uniqueName="[Neches].[Manpik]" caption="מנפיק" attribute="1" defaultMemberUniqueName="[Neches].[Manpik].[All]" allUniqueName="[Neches].[Manpik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 hidden="1"/>
    <cacheHierarchy uniqueName="[Neches].[Sachir]" caption="סחירות" attribute="1" defaultMemberUniqueName="[Neches].[Sachir].[All]" allUniqueName="[Neches].[Sachir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0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0" unbalanced="0" hidden="1"/>
    <cacheHierarchy uniqueName="[Neches].[Sug Ribit]" caption="סוג ריבית" attribute="1" defaultMemberUniqueName="[Neches].[Sug Ribit].[All]" allUniqueName="[Neches].[Sug Ribit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icker]" caption="טיקר" attribute="1" defaultMemberUniqueName="[Neches].[Ticker].[All]" allUniqueName="[Neches].[Ticker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Peula].[Peula]" caption="פעולה" attribute="1" keyAttribute="1" defaultMemberUniqueName="[Peula].[Peula].[All]" allUniqueName="[Peula].[Peula].[All]" dimensionUniqueName="[Peula]" displayFolder="" count="0" unbalanced="0" hidden="1"/>
    <cacheHierarchy uniqueName="[Shana].[Shana]" caption="שנה" attribute="1" keyAttribute="1" defaultMemberUniqueName="[Shana].[Shana].[All]" allUniqueName="[Shana].[Shana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]" caption="דוח 106" defaultMemberUniqueName="[Shura 106].[Hie 106].[All]" allUniqueName="[Shura 106].[Hie 106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&amp;[2010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Peula]" caption="קוד פעולה" attribute="1" defaultMemberUniqueName="[Tnua].[Kod Peula].[All]" allUniqueName="[Tnua].[Kod Peula].[All]" dimensionUniqueName="[Tnua]" displayFolder="" count="0" unbalanced="0" hidden="1"/>
    <cacheHierarchy uniqueName="[Tnua].[Kod Tnua]" caption="קוד תנועה" attribute="1" defaultMemberUniqueName="[Tnua].[Kod Tnua].[All]" allUniqueName="[Tnua].[Kod Tnua].[All]" dimensionUniqueName="[Tnua]" displayFolder="" count="0" unbalanced="0" hidden="1"/>
    <cacheHierarchy uniqueName="[Tnua].[Sug Tazrim]" caption="סוג תנועה" attribute="1" defaultMemberUniqueName="[Tnua].[Sug Tazrim].[All]" allUniqueName="[Tnua].[Sug Tazrim].[All]" dimensionUniqueName="[Tnua]" displayFolder="" count="0" unbalanced="0" hidden="1"/>
    <cacheHierarchy uniqueName="[Tnua].[Tnua]" caption="תנועה" attribute="1" defaultMemberUniqueName="[Tnua].[Tnua].[All]" allUniqueName="[Tnua].[Tnua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dimensions count="8">
    <dimension name="Cheshbon KM" uniqueName="[Cheshbon KM]" caption="פעילות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Salim Maslulim" uniqueName="[Salim Maslulim]" caption="סלים\מסלולים"/>
    <dimension name="Time" uniqueName="[Time]" caption="זמן"/>
  </dimensions>
  <measureGroups count="1">
    <measureGroup name="Yitrot" caption="יתרות"/>
  </measureGroups>
  <maps count="4">
    <map measureGroup="0" dimension="0"/>
    <map measureGroup="0" dimension="2"/>
    <map measureGroup="0" dimension="5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חיים ברדוגו" refreshedDate="42066.617449421297" backgroundQuery="1" createdVersion="3" refreshedVersion="4" minRefreshableVersion="3" recordCount="0" tupleCache="1" supportSubquery="1" supportAdvancedDrill="1">
  <cacheSource type="external" connectionId="2"/>
  <cacheFields count="13">
    <cacheField name="[Time].[Hie Time].[Shana]" caption="שנה" numFmtId="0" hierarchy="42">
      <sharedItems count="1">
        <s v="[Time].[Hie Time].[Shana].&amp;[2010]" c="2010"/>
      </sharedItems>
    </cacheField>
    <cacheField name="[Neches].[Hie Neches Boded].[Neches Boded L1]" caption="נכס בודד רמה 1" numFmtId="0" hierarchy="32" level="1">
      <sharedItems count="2">
        <s v="[Neches].[Hie Neches Boded].[Neches Boded L1].&amp;[NechesBoded_L1_101]" c="סה&quot;כ נכסים"/>
        <s v="[Neches].[Hie Neches Boded].[Neches Boded L1].&amp;[NechesBoded_L1_102]" c="לא בשימוש"/>
      </sharedItems>
    </cacheField>
    <cacheField name="[Neches].[Hie Neches Boded].[Neches Boded L2]" caption="נכס בודד רמה 2" numFmtId="0" hierarchy="32" level="2">
      <sharedItems count="2">
        <s v="[Neches].[Hie Neches Boded].[Neches Boded L2].&amp;[NechesBoded_L2_102]&amp;[NechesBoded_L1_101]" c="ב. ניירות ערך סחירים"/>
        <s v="[Neches].[Hie Neches Boded].[Neches Boded L2].&amp;[]&amp;[NechesBoded_L1_102]" c=""/>
      </sharedItems>
    </cacheField>
    <cacheField name="[Neches].[Hie Neches Boded].[Neches Boded L3]" caption="נכס בודד רמה 3" numFmtId="0" hierarchy="32" level="3">
      <sharedItems count="3">
        <s v="[Neches].[Hie Neches Boded].[Neches Boded L3].&amp;[]&amp;[]&amp;[NechesBoded_L1_102]" c=""/>
        <s v="[Neches].[Hie Neches Boded].[Neches Boded L3].&amp;[NechesBoded_L3_109]&amp;[NechesBoded_L2_102]&amp;[NechesBoded_L1_101]" c="כתבי אופציה (7)"/>
        <s v="[Neches].[Hie Neches Boded].[Neches Boded L3].&amp;[NechesBoded_L3_106]&amp;[NechesBoded_L2_102]&amp;[NechesBoded_L1_101]" c="מניות (4)"/>
      </sharedItems>
    </cacheField>
    <cacheField name="[Neches].[Hie Neches Boded].[Neches Boded L4]" caption="נכס בודד רמה 4" numFmtId="0" hierarchy="32" level="4">
      <sharedItems containsSemiMixedTypes="0" containsString="0"/>
    </cacheField>
    <cacheField name="[Neches].[Hie Neches Boded].[Neches Boded L5]" caption="נכס בודד רמה 5" numFmtId="0" hierarchy="32" level="5">
      <sharedItems count="3">
        <s v="[Neches].[Hie Neches Boded].[Neches Boded L5].&amp;[NechesBoded_L5_118]&amp;[NechesBoded_L4_116]&amp;[NechesBoded_L3_106]&amp;[NechesBoded_L2_102]&amp;[NechesBoded_L1_101]" c="תל אביב 75"/>
        <s v="[Neches].[Hie Neches Boded].[Neches Boded L5].&amp;[NechesBoded_L5_122]&amp;[NechesBoded_L4_122]&amp;[NechesBoded_L3_109]&amp;[NechesBoded_L2_102]&amp;[NechesBoded_L1_101]" c="בישראל"/>
        <s v="[Neches].[Hie Neches Boded].[Neches Boded L5].&amp;[]&amp;[]&amp;[]&amp;[]&amp;[NechesBoded_L1_102]" c=""/>
      </sharedItems>
    </cacheField>
    <cacheField name="[Neches].[Hie Neches Boded].[Neches Boded L6]" caption="נכס בודד רמה 6" numFmtId="0" hierarchy="32" level="6">
      <sharedItems containsSemiMixedTypes="0" containsString="0"/>
    </cacheField>
    <cacheField name="[Neches].[Hie Neches Boded].[Neches ID]" caption="נכס" numFmtId="0" hierarchy="32" level="7">
      <sharedItems count="4">
        <s v="[Neches].[Hie Neches Boded].[Neches ID].&amp;[40077]" c="פיקדון לזמן קצוב"/>
        <s v="[Neches].[Hie Neches Boded].[Neches ID].&amp;[40912]" c="כלל פיננס א ק1"/>
        <s v="[Neches].[Hie Neches Boded].[Neches ID].&amp;[49831]" c="clP 4500 JAN"/>
        <s v="[Neches].[Hie Neches Boded].[Neches ID].&amp;[82051]" c="פיקדון לזמן קצוב"/>
      </sharedItems>
    </cacheField>
    <cacheField name="[Measures].[MeasuresLevel]" caption="MeasuresLevel" numFmtId="0" hierarchy="25">
      <sharedItems count="5">
        <s v="[Measures].[c_Tesua_Le_Pidyon]" c="ת. לפדיון"/>
        <s v="[Measures].[c_Hon_Nifra_Pct_Keren]" c="שיעור מהע.נ המונפק"/>
        <s v="[Measures].[c_Macham]" c="מח&quot;מ"/>
        <s v="[Measures].[c_Shovi_Keren]" c="שווי שוק"/>
        <s v="[Measures].[c_Achuz_Portfolio_Me_Tik]" c="מתיק %"/>
      </sharedItems>
    </cacheField>
    <cacheField name="[Medida].[Medida].[Medida]" caption="מדידה" numFmtId="0" hierarchy="26">
      <sharedItems count="1">
        <s v="[Medida].[Medida].&amp;[2]" c="אלפי ש&quot;ח"/>
      </sharedItems>
    </cacheField>
    <cacheField name="[Cheshbon KM].[Hie Peilut].[Peilut 1]" caption="פעילות רמה 1" numFmtId="0" hierarchy="4" level="1">
      <sharedItems count="1">
        <s v="[Cheshbon KM].[Hie Peilut].[Peilut 1].&amp;[Kod_Peilut_L1_182]" c="קבוצת מגדל"/>
      </sharedItems>
    </cacheField>
    <cacheField name="[Neches].[Manpik Neches Boded].[Manpik Neches Boded]" caption="מנפיק" numFmtId="0" hierarchy="34" level="1">
      <sharedItems count="1">
        <s v="[Neches].[Manpik Neches Boded].&amp;[אמות]" c="אמות"/>
      </sharedItems>
    </cacheField>
    <cacheField name="[Salim Maslulim].[Salim Maslulim].[Salim Maslulim]" caption="סלים\מסלולים" numFmtId="0" hierarchy="41">
      <sharedItems count="1">
        <s v="[Salim Maslulim].[Salim Maslulim].&amp;[1]" c="לפי סלים"/>
      </sharedItems>
    </cacheField>
  </cacheFields>
  <cacheHierarchies count="392">
    <cacheHierarchy uniqueName="[Cheshbon KM].[Bank]" caption="בנק" attribute="1" defaultMemberUniqueName="[Cheshbon KM].[Bank].[All]" allUniqueName="[Cheshbon KM].[Bank].[All]" dimensionUniqueName="[Cheshbon KM]" displayFolder="" count="2" unbalanced="0"/>
    <cacheHierarchy uniqueName="[Cheshbon KM].[Cheshbon]" caption="חשבון" attribute="1" defaultMemberUniqueName="[Cheshbon KM].[Cheshbon].[All]" allUniqueName="[Cheshbon KM].[Cheshbon].[All]" dimensionUniqueName="[Cheshbon KM]" displayFolder="" count="2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2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2">
        <fieldUsage x="-1"/>
        <fieldUsage x="10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2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2" unbalanced="0"/>
    <cacheHierarchy uniqueName="[Cheshbon KM].[Medina]" caption="מדינה" attribute="1" defaultMemberUniqueName="[Cheshbon KM].[Medina].[All]" allUniqueName="[Cheshbon KM].[Medina].[All]" dimensionUniqueName="[Cheshbon KM]" displayFolder="" count="2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2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2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2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2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2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2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2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2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2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2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2" unbalanced="0"/>
    <cacheHierarchy uniqueName="[Cheshbon KM].[Snif]" caption="סניף" attribute="1" defaultMemberUniqueName="[Cheshbon KM].[Snif].[All]" allUniqueName="[Cheshbon KM].[Snif].[All]" dimensionUniqueName="[Cheshbon KM]" displayFolder="" count="2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2" unbalanced="0"/>
    <cacheHierarchy uniqueName="[Keren].[Keren]" caption="קרן" attribute="1" keyAttribute="1" defaultMemberUniqueName="[Keren].[Keren].[All]" allUniqueName="[Keren].[Keren].[All]" dimensionUniqueName="[Keren]" displayFolder="" count="2" unbalanced="0"/>
    <cacheHierarchy uniqueName="[Makor].[Makor]" caption="מקור" attribute="1" defaultMemberUniqueName="[Makor].[Makor].[All]" allUniqueName="[Makor].[Makor].[All]" dimensionUniqueName="[Makor]" displayFolder="" count="2" unbalanced="0"/>
    <cacheHierarchy uniqueName="[Measures]" caption="Measures" attribute="1" keyAttribute="1" defaultMemberUniqueName="[Measures].[Yitrot Count]" dimensionUniqueName="[Measures]" displayFolder="" measures="1" count="1" unbalanced="0">
      <fieldsUsage count="1">
        <fieldUsage x="8"/>
      </fieldsUsage>
    </cacheHierarchy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9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3" unbalanced="0"/>
    <cacheHierarchy uniqueName="[Neches].[Hie Neches Boded]" caption="נכס בודד" defaultMemberUniqueName="[Neches].[Hie Neches Boded].[All]" allUniqueName="[Neches].[Hie Neches Boded].[All]" allCaption="All" dimensionUniqueName="[Neches]" displayFolder="" count="8" unbalanced="0">
      <fieldsUsage count="8">
        <fieldUsage x="-1"/>
        <fieldUsage x="1"/>
        <fieldUsage x="2"/>
        <fieldUsage x="3"/>
        <fieldUsage x="4"/>
        <fieldUsage x="5"/>
        <fieldUsage x="6"/>
        <fieldUsage x="7"/>
      </fieldsUsage>
    </cacheHierarchy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>
      <fieldsUsage count="2">
        <fieldUsage x="-1"/>
        <fieldUsage x="11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2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2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allCaption="סה&quot;כ נכסים" dimensionUniqueName="[Neches]" displayFolder="" count="0" unbalanced="0"/>
    <cacheHierarchy uniqueName="[Salim Maslulim].[Salim Maslulim]" caption="סלים\מסלולים" attribute="1" keyAttribute="1" defaultMemberUniqueName="[Salim Maslulim].[Salim Maslulim].&amp;[1]" dimensionUniqueName="[Salim Maslulim]" displayFolder="" count="2" unbalanced="0">
      <fieldsUsage count="1">
        <fieldUsage x="12"/>
      </fieldsUsage>
    </cacheHierarchy>
    <cacheHierarchy uniqueName="[Time].[Hie Time]" caption="זמן" time="1" defaultMemberUniqueName="[Time].[Hie Time].[Shana].&amp;[2010]" dimensionUniqueName="[Time]" displayFolder="" count="4" unbalanced="0">
      <fieldsUsage count="1">
        <fieldUsage x="0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2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2" unbalanced="0" hidden="1"/>
    <cacheHierarchy uniqueName="[Analiza].[Hamlatza]" caption="המלצה" attribute="1" defaultMemberUniqueName="[Analiza].[Hamlatza].[All]" allUniqueName="[Analiza].[Hamlatza].[All]" dimensionUniqueName="[Analiza]" displayFolder="" count="2" unbalanced="0" hidden="1"/>
    <cacheHierarchy uniqueName="[Analiza].[Hearot]" caption="הערות" attribute="1" defaultMemberUniqueName="[Analiza].[Hearot].[All]" allUniqueName="[Analiza].[Hearot].[All]" dimensionUniqueName="[Analiza]" displayFolder="" count="2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2" unbalanced="0" hidden="1"/>
    <cacheHierarchy uniqueName="[Charigim].[Charigim]" caption="סינון חריגים" attribute="1" keyAttribute="1" defaultMemberUniqueName="[Charigim].[Charigim].&amp;[1]" dimensionUniqueName="[Charigim]" displayFolder="" count="1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2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2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7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2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2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2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2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2" unbalanced="0" hidden="1"/>
    <cacheHierarchy uniqueName="[Cheshbon BI].[Chevra]" caption="חברה" attribute="1" defaultMemberUniqueName="[Cheshbon BI].[Chevra].[All]" allUniqueName="[Cheshbon BI].[Chevra].[All]" dimensionUniqueName="[Cheshbon BI]" displayFolder="" count="2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7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2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2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2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2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2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2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2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2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2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2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2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2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2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10" unbalanced="0" hidden="1"/>
    <cacheHierarchy uniqueName="[Cheshbon KM].[Hie Yoetz]" caption="Hie Yoetz" defaultMemberUniqueName="[Cheshbon KM].[Hie Yoetz].[All]" allUniqueName="[Cheshbon KM].[Hie Yoetz].[All]" dimensionUniqueName="[Cheshbon KM]" displayFolder="" count="3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2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2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2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2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5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2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2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2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2" unbalanced="0" hidden="1"/>
    <cacheHierarchy uniqueName="[From Time].[Hie Time]" caption="זמן תחילה" time="1" defaultMemberUniqueName="[From Time].[Hie Time].[Shana].&amp;[2010]" dimensionUniqueName="[From Time]" displayFolder="" count="3" unbalanced="0" hidden="1"/>
    <cacheHierarchy uniqueName="[From Time].[Shana]" caption="שנה" attribute="1" time="1" defaultMemberUniqueName="[From Time].[Shana].&amp;[2010]" dimensionUniqueName="[From Time]" displayFolder="" count="1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2" unbalanced="0" hidden="1"/>
    <cacheHierarchy uniqueName="[From Time].[Yom]" caption="יום" attribute="1" time="1" defaultMemberUniqueName="[From Time].[Yom].[All]" allUniqueName="[From Time].[Yom].[All]" dimensionUniqueName="[From Time]" displayFolder="" count="2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2" unbalanced="0" hidden="1"/>
    <cacheHierarchy uniqueName="[Makor].[Hie Makor]" caption="Hie Makor" defaultMemberUniqueName="[Makor].[Hie Makor].[All]" allUniqueName="[Makor].[Hie Makor].[All]" dimensionUniqueName="[Makor]" displayFolder="" count="3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2" unbalanced="0" hidden="1"/>
    <cacheHierarchy uniqueName="[Migbala].[Migbala Av ID]" caption="מגבלה" defaultMemberUniqueName="[Migbala].[Migbala Av ID].&amp;[1]" dimensionUniqueName="[Migbala]" displayFolder="" count="4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 hidden="1"/>
    <cacheHierarchy uniqueName="[Neches].[Anaf NS]" caption="ענף ניה&quot;ס" attribute="1" defaultMemberUniqueName="[Neches].[Anaf NS].[All]" allUniqueName="[Neches].[Anaf NS].[All]" dimensionUniqueName="[Neches]" displayFolder="" count="2" unbalanced="0" hidden="1"/>
    <cacheHierarchy uniqueName="[Neches].[Ashrai L1]" caption="אשראי רמה 1" attribute="1" defaultMemberUniqueName="[Neches].[Ashrai L1].[All]" allUniqueName="[Neches].[Ashrai L1].[All]" dimensionUniqueName="[Neches]" displayFolder="" count="2" unbalanced="0" hidden="1"/>
    <cacheHierarchy uniqueName="[Neches].[Ashrai L2]" caption="אשראי רמה 2" attribute="1" defaultMemberUniqueName="[Neches].[Ashrai L2].[All]" allUniqueName="[Neches].[Ashrai L2].[All]" dimensionUniqueName="[Neches]" displayFolder="" count="2" unbalanced="0" hidden="1"/>
    <cacheHierarchy uniqueName="[Neches].[Ashrai L3]" caption="אשראי רמה 3" attribute="1" defaultMemberUniqueName="[Neches].[Ashrai L3].[All]" allUniqueName="[Neches].[Ashrai L3].[All]" dimensionUniqueName="[Neches]" displayFolder="" count="2" unbalanced="0" hidden="1"/>
    <cacheHierarchy uniqueName="[Neches].[Ashrai L4]" caption="אשראי רמה 4" attribute="1" defaultMemberUniqueName="[Neches].[Ashrai L4].[All]" allUniqueName="[Neches].[Ashrai L4].[All]" dimensionUniqueName="[Neches]" displayFolder="" count="2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2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2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2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2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2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2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2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2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2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2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2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2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2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2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2" unbalanced="0" hidden="1"/>
    <cacheHierarchy uniqueName="[Neches].[Hearot]" caption="הערות" attribute="1" defaultMemberUniqueName="[Neches].[Hearot].[All]" allUniqueName="[Neches].[Hearot].[All]" dimensionUniqueName="[Neches]" displayFolder="" count="2" unbalanced="0" hidden="1"/>
    <cacheHierarchy uniqueName="[Neches].[Hie Anaf NS]" caption="ענף" defaultMemberUniqueName="[Neches].[Hie Anaf NS].[All]" allUniqueName="[Neches].[Hie Anaf NS].[All]" dimensionUniqueName="[Neches]" displayFolder="" count="4" unbalanced="0" hidden="1"/>
    <cacheHierarchy uniqueName="[Neches].[Hie Ashrai]" caption="אשראי" defaultMemberUniqueName="[Neches].[Hie Ashrai].[All]" allUniqueName="[Neches].[Hie Ashrai].[All]" dimensionUniqueName="[Neches]" displayFolder="" count="7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4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5" unbalanced="0" hidden="1"/>
    <cacheHierarchy uniqueName="[Neches].[Hie Derug]" caption="דרוג" defaultMemberUniqueName="[Neches].[Hie Derug].[All]" allUniqueName="[Neches].[Hie Derug].[All]" dimensionUniqueName="[Neches]" displayFolder="" count="3" unbalanced="0" hidden="1"/>
    <cacheHierarchy uniqueName="[Neches].[Hie Machshir]" caption="מכשיר" defaultMemberUniqueName="[Neches].[Hie Machshir].[All]" allUniqueName="[Neches].[Hie Machshir].[All]" dimensionUniqueName="[Neches]" displayFolder="" count="6" unbalanced="0" hidden="1"/>
    <cacheHierarchy uniqueName="[Neches].[Hie Manpik]" caption="מנפיק" defaultMemberUniqueName="[Neches].[Hie Manpik].[All]" allUniqueName="[Neches].[Hie Manpik].[All]" dimensionUniqueName="[Neches]" displayFolder="" count="4" unbalanced="0" hidden="1"/>
    <cacheHierarchy uniqueName="[Neches].[Hie Matbea]" caption="מטבע" defaultMemberUniqueName="[Neches].[Hie Matbea].[All]" allUniqueName="[Neches].[Hie Matbea].[All]" dimensionUniqueName="[Neches]" displayFolder="" count="5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4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3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4" unbalanced="0" hidden="1"/>
    <cacheHierarchy uniqueName="[Neches].[Hie Neches]" caption="Hie Neches" defaultMemberUniqueName="[Neches].[Hie Neches].[All]" allUniqueName="[Neches].[Hie Neches].[All]" dimensionUniqueName="[Neches]" displayFolder="" count="3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8" unbalanced="0" hidden="1"/>
    <cacheHierarchy uniqueName="[Neches].[Hie Schorot]" caption="סחורות" defaultMemberUniqueName="[Neches].[Hie Schorot].[All]" allUniqueName="[Neches].[Hie Schorot].[All]" dimensionUniqueName="[Neches]" displayFolder="" count="6" unbalanced="0" hidden="1"/>
    <cacheHierarchy uniqueName="[Neches].[Hie Sug Neches]" caption="סוג נכס" defaultMemberUniqueName="[Neches].[Hie Sug Neches].[All]" allUniqueName="[Neches].[Hie Sug Neches].[All]" dimensionUniqueName="[Neches]" displayFolder="" count="3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3" unbalanced="0" hidden="1"/>
    <cacheHierarchy uniqueName="[Neches].[Hie2 Derug]" caption="דרוג2" defaultMemberUniqueName="[Neches].[Hie2 Derug].[All]" allUniqueName="[Neches].[Hie2 Derug].[All]" dimensionUniqueName="[Neches]" displayFolder="" count="3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4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2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2" unbalanced="0" hidden="1"/>
    <cacheHierarchy uniqueName="[Neches].[Machshir]" caption="Machshir" attribute="1" defaultMemberUniqueName="[Neches].[Machshir].[All]" allUniqueName="[Neches].[Machshir].[All]" dimensionUniqueName="[Neches]" displayFolder="" count="2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2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2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2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2" unbalanced="0" hidden="1"/>
    <cacheHierarchy uniqueName="[Neches].[Manpik]" caption="מנפיק" attribute="1" defaultMemberUniqueName="[Neches].[Manpik].[All]" allUniqueName="[Neches].[Manpik].[All]" dimensionUniqueName="[Neches]" displayFolder="" count="2" unbalanced="0" hidden="1"/>
    <cacheHierarchy uniqueName="[Neches].[Matbea L1]" caption="מטבע רמה 1" attribute="1" defaultMemberUniqueName="[Neches].[Matbea L1].[All]" allUniqueName="[Neches].[Matbea L1].[All]" dimensionUniqueName="[Neches]" displayFolder="" count="2" unbalanced="0" hidden="1"/>
    <cacheHierarchy uniqueName="[Neches].[Matbea L2]" caption="מטבע רמה 2" attribute="1" defaultMemberUniqueName="[Neches].[Matbea L2].[All]" allUniqueName="[Neches].[Matbea L2].[All]" dimensionUniqueName="[Neches]" displayFolder="" count="2" unbalanced="0" hidden="1"/>
    <cacheHierarchy uniqueName="[Neches].[Matbea L3]" caption="מטבע רמה 3" attribute="1" defaultMemberUniqueName="[Neches].[Matbea L3].[All]" allUniqueName="[Neches].[Matbea L3].[All]" dimensionUniqueName="[Neches]" displayFolder="" count="2" unbalanced="0" hidden="1"/>
    <cacheHierarchy uniqueName="[Neches].[Matbea L4]" caption="מטבע רמה 4" attribute="1" defaultMemberUniqueName="[Neches].[Matbea L4].[All]" allUniqueName="[Neches].[Matbea L4].[All]" dimensionUniqueName="[Neches]" displayFolder="" count="2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2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2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2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2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2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2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2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2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2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2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2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2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2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2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2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2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2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2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2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2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2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2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2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2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2" unbalanced="0" hidden="1"/>
    <cacheHierarchy uniqueName="[Neches].[Sachir]" caption="סחירות" attribute="1" defaultMemberUniqueName="[Neches].[Sachir].[All]" allUniqueName="[Neches].[Sachir].[All]" dimensionUniqueName="[Neches]" displayFolder="" count="2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2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2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2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2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2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2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2" unbalanced="0" hidden="1"/>
    <cacheHierarchy uniqueName="[Neches].[Sug Neches]" caption="סוג נכס" attribute="1" defaultMemberUniqueName="[Neches].[Sug Neches].[All]" allUniqueName="[Neches].[Sug Neches].[All]" dimensionUniqueName="[Neches]" displayFolder="" count="2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2" unbalanced="0" hidden="1"/>
    <cacheHierarchy uniqueName="[Neches].[Sug Ribit]" caption="סוג ריבית" attribute="1" defaultMemberUniqueName="[Neches].[Sug Ribit].[All]" allUniqueName="[Neches].[Sug Ribit].[All]" dimensionUniqueName="[Neches]" displayFolder="" count="2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2" unbalanced="0" hidden="1"/>
    <cacheHierarchy uniqueName="[Neches].[Ticker]" caption="טיקר" attribute="1" defaultMemberUniqueName="[Neches].[Ticker].[All]" allUniqueName="[Neches].[Ticker].[All]" dimensionUniqueName="[Neches]" displayFolder="" count="2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2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2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 hidden="1"/>
    <cacheHierarchy uniqueName="[Peula].[Peula]" caption="פעולה" attribute="1" keyAttribute="1" defaultMemberUniqueName="[Peula].[Peula].[All]" allUniqueName="[Peula].[Peula].[All]" dimensionUniqueName="[Peula]" displayFolder="" count="2" unbalanced="0" hidden="1"/>
    <cacheHierarchy uniqueName="[Shana].[Shana]" caption="שנה" attribute="1" keyAttribute="1" defaultMemberUniqueName="[Shana].[Shana].[All]" allUniqueName="[Shana].[Shana].[All]" dimensionUniqueName="[Shana]" displayFolder="" count="2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2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2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2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2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2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2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2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2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2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2" unbalanced="0" hidden="1"/>
    <cacheHierarchy uniqueName="[Shura 106].[Hie 106]" caption="דוח 106" defaultMemberUniqueName="[Shura 106].[Hie 106].[All]" allUniqueName="[Shura 106].[Hie 106].[All]" dimensionUniqueName="[Shura 106]" displayFolder="" count="8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6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2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2" unbalanced="0" hidden="1"/>
    <cacheHierarchy uniqueName="[Sug Hatzmada].[Sug Hatzmada]" caption="סוג הצמדה" attribute="1" keyAttribute="1" defaultMemberUniqueName="[Sug Hatzmada].[Sug Hatzmada].&amp;[2]" dimensionUniqueName="[Sug Hatzmada]" displayFolder="" count="1" unbalanced="0" hidden="1"/>
    <cacheHierarchy uniqueName="[Sug Migbala].[Sug Migbala]" caption="סוג מגבלה" attribute="1" keyAttribute="1" defaultMemberUniqueName="[Sug Migbala].[Sug Migbala].&amp;[1]" dimensionUniqueName="[Sug Migbala]" displayFolder="" count="1" unbalanced="0" hidden="1"/>
    <cacheHierarchy uniqueName="[Sug Yitra].[Hakbatza]" caption="Hakbatza" attribute="1" defaultMemberUniqueName="[Sug Yitra].[Hakbatza].[All]" allUniqueName="[Sug Yitra].[Hakbatza].[All]" dimensionUniqueName="[Sug Yitra]" displayFolder="" count="2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3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2" unbalanced="0" hidden="1"/>
    <cacheHierarchy uniqueName="[Time].[Chodesh]" caption="חודש" attribute="1" time="1" defaultMemberUniqueName="[Time].[Chodesh].[All]" allUniqueName="[Time].[Chodesh].[All]" dimensionUniqueName="[Time]" displayFolder="" count="2" unbalanced="0" hidden="1"/>
    <cacheHierarchy uniqueName="[Time].[Shana]" caption="שנה" attribute="1" time="1" defaultMemberUniqueName="[Time].[Shana].&amp;[2010]" dimensionUniqueName="[Time]" displayFolder="" count="2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2" unbalanced="0" hidden="1"/>
    <cacheHierarchy uniqueName="[Time].[Yom]" caption="יום" attribute="1" time="1" defaultMemberUniqueName="[Time].[Yom].[All]" allUniqueName="[Time].[Yom].[All]" dimensionUniqueName="[Time]" displayFolder="" count="2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2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4" unbalanced="0" hidden="1"/>
    <cacheHierarchy uniqueName="[Time Erech].[Shana]" caption="שנה" attribute="1" time="1" defaultMemberUniqueName="[Time Erech].[Shana].[All]" allUniqueName="[Time Erech].[Shana].[All]" dimensionUniqueName="[Time Erech]" displayFolder="" count="2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2" unbalanced="0" hidden="1"/>
    <cacheHierarchy uniqueName="[Time Erech].[Yom]" caption="יום" attribute="1" time="1" defaultMemberUniqueName="[Time Erech].[Yom].[All]" allUniqueName="[Time Erech].[Yom].[All]" dimensionUniqueName="[Time Erech]" displayFolder="" count="2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2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4" unbalanced="0" hidden="1"/>
    <cacheHierarchy uniqueName="[Time Peula].[Shana]" caption="שנה" attribute="1" time="1" defaultMemberUniqueName="[Time Peula].[Shana].[All]" allUniqueName="[Time Peula].[Shana].[All]" dimensionUniqueName="[Time Peula]" displayFolder="" count="2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2" unbalanced="0" hidden="1"/>
    <cacheHierarchy uniqueName="[Time Peula].[Yom]" caption="יום" attribute="1" time="1" defaultMemberUniqueName="[Time Peula].[Yom].[All]" allUniqueName="[Time Peula].[Yom].[All]" dimensionUniqueName="[Time Peula]" displayFolder="" count="2" unbalanced="0" hidden="1"/>
    <cacheHierarchy uniqueName="[Time Sug].[Time Sug]" caption="תקופה" attribute="1" keyAttribute="1" defaultMemberUniqueName="[Time Sug].[Time Sug].&amp;[1]" dimensionUniqueName="[Time Sug]" displayFolder="" count="1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2" unbalanced="0" hidden="1"/>
    <cacheHierarchy uniqueName="[Tnua].[Kod Peula]" caption="קוד פעולה" attribute="1" defaultMemberUniqueName="[Tnua].[Kod Peula].[All]" allUniqueName="[Tnua].[Kod Peula].[All]" dimensionUniqueName="[Tnua]" displayFolder="" count="2" unbalanced="0" hidden="1"/>
    <cacheHierarchy uniqueName="[Tnua].[Kod Tnua]" caption="קוד תנועה" attribute="1" defaultMemberUniqueName="[Tnua].[Kod Tnua].[All]" allUniqueName="[Tnua].[Kod Tnua].[All]" dimensionUniqueName="[Tnua]" displayFolder="" count="2" unbalanced="0" hidden="1"/>
    <cacheHierarchy uniqueName="[Tnua].[Sug Tazrim]" caption="סוג תנועה" attribute="1" defaultMemberUniqueName="[Tnua].[Sug Tazrim].[All]" allUniqueName="[Tnua].[Sug Tazrim].[All]" dimensionUniqueName="[Tnua]" displayFolder="" count="2" unbalanced="0" hidden="1"/>
    <cacheHierarchy uniqueName="[Tnua].[Tnua]" caption="תנועה" attribute="1" defaultMemberUniqueName="[Tnua].[Tnua].[All]" allUniqueName="[Tnua].[Tnua].[All]" dimensionUniqueName="[Tnua]" displayFolder="" count="2" unbalanced="0" hidden="1"/>
    <cacheHierarchy uniqueName="[Tnua].[Tnua ID]" caption="Tnua ID" attribute="1" keyAttribute="1" defaultMemberUniqueName="[Tnua].[Tnua ID].[All]" allUniqueName="[Tnua].[Tnua ID].[All]" dimensionUniqueName="[Tnua]" displayFolder="" count="2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tupleCache>
    <entries count="45">
      <m>
        <tpls c="8">
          <tpl hier="4" item="3"/>
          <tpl fld="8" item="2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hier="32" item="4294967295"/>
          <tpl hier="34" item="4"/>
          <tpl hier="40" item="2"/>
          <tpl hier="41" item="5"/>
          <tpl hier="42" item="0"/>
        </tpls>
      </m>
    </entries>
    <sets count="6">
      <set count="1" maxRank="1" setDefinition="{[Time].[Hie Time].[Shana].&amp;[2010]}">
        <tpls c="1">
          <tpl hier="42" item="4294967295"/>
        </tpls>
      </set>
      <set count="1" maxRank="1" setDefinition="{[Medida].[Medida].&amp;[2]}">
        <tpls c="1">
          <tpl fld="9" item="0"/>
        </tpls>
      </set>
      <set count="1" maxRank="1" setDefinition="{[Neches].[Tik Chofshi].[All]}">
        <tpls c="1">
          <tpl hier="40" item="4294967295"/>
        </tpls>
      </set>
      <set count="1" maxRank="1" setDefinition="{[Cheshbon KM].[Hie Peilut].[Peilut 1].&amp;[Kod_Peilut_L1_182]}">
        <tpls c="1">
          <tpl fld="10" item="0"/>
        </tpls>
      </set>
      <set count="1" maxRank="1" setDefinition="{[Neches].[Manpik Neches Boded].&amp;[אמות]}">
        <tpls c="1">
          <tpl fld="11" item="0"/>
        </tpls>
      </set>
      <set count="1" maxRank="1" setDefinition="{[Salim Maslulim].[Salim Maslulim].&amp;[1]}">
        <tpls c="1">
          <tpl hier="41" item="4294967295"/>
        </tpls>
      </set>
    </sets>
    <queryCache count="20">
      <query mdx="[Neches].[Hie Neches Boded].[Neches ID].&amp;[40077]">
        <tpls c="1">
          <tpl fld="7" item="0"/>
        </tpls>
      </query>
      <query mdx="[Neches].[Hie Neches Boded].[Neches ID].&amp;[40912]">
        <tpls c="1">
          <tpl fld="7" item="1"/>
        </tpls>
      </query>
      <query mdx="[Neches].[Hie Neches Boded].[All]">
        <tpls c="1">
          <tpl hier="32" item="4294967295"/>
        </tpls>
      </query>
      <query mdx="[Neches].[Hie Neches Boded].[Neches ID].&amp;[49831]">
        <tpls c="1">
          <tpl fld="7" item="2"/>
        </tpls>
      </query>
      <query mdx="[Measures].[c_Tesua_Le_Pidyon]">
        <tpls c="1">
          <tpl fld="8" item="0"/>
        </tpls>
      </query>
      <query mdx="[Neches].[Hie Neches Boded].[Neches Boded L5].&amp;[NechesBoded_L5_118]&amp;[NechesBoded_L4_116]&amp;[NechesBoded_L3_106]&amp;[NechesBoded_L2_102]&amp;[NechesBoded_L1_101]">
        <tpls c="1">
          <tpl fld="5" item="0"/>
        </tpls>
      </query>
      <query mdx="[Neches].[Hie Neches Boded].[Neches Boded L3].&amp;[]&amp;[]&amp;[NechesBoded_L1_102]">
        <tpls c="1">
          <tpl fld="3" item="0"/>
        </tpls>
      </query>
      <query mdx="[Measures].[c_Hon_Nifra_Pct_Keren]">
        <tpls c="1">
          <tpl fld="8" item="1"/>
        </tpls>
      </query>
      <query mdx="[Neches].[Hie Neches Boded].[Neches ID].&amp;[82051]">
        <tpls c="1">
          <tpl fld="7" item="3"/>
        </tpls>
      </query>
      <query mdx="[Neches].[Hie Neches Boded].[Neches Boded L3].&amp;[NechesBoded_L3_109]&amp;[NechesBoded_L2_102]&amp;[NechesBoded_L1_101]">
        <tpls c="1">
          <tpl fld="3" item="1"/>
        </tpls>
      </query>
      <query mdx="[Neches].[Hie Neches Boded].[Neches Boded L1].&amp;[NechesBoded_L1_101]">
        <tpls c="1">
          <tpl fld="1" item="0"/>
        </tpls>
      </query>
      <query mdx="[Measures].[c_Macham]">
        <tpls c="1">
          <tpl fld="8" item="2"/>
        </tpls>
      </query>
      <query mdx="[Neches].[Hie Neches Boded].[Neches Boded L2].&amp;[NechesBoded_L2_102]&amp;[NechesBoded_L1_101]">
        <tpls c="1">
          <tpl fld="2" item="0"/>
        </tpls>
      </query>
      <query mdx="[Neches].[Hie Neches Boded].[Neches Boded L5].&amp;[NechesBoded_L5_122]&amp;[NechesBoded_L4_122]&amp;[NechesBoded_L3_109]&amp;[NechesBoded_L2_102]&amp;[NechesBoded_L1_101]">
        <tpls c="1">
          <tpl fld="5" item="1"/>
        </tpls>
      </query>
      <query mdx="[Neches].[Hie Neches Boded].[Neches Boded L5].&amp;[]&amp;[]&amp;[]&amp;[]&amp;[NechesBoded_L1_102]">
        <tpls c="1">
          <tpl fld="5" item="2"/>
        </tpls>
      </query>
      <query mdx="[Neches].[Hie Neches Boded].[Neches Boded L2].&amp;[]&amp;[NechesBoded_L1_102]">
        <tpls c="1">
          <tpl fld="2" item="1"/>
        </tpls>
      </query>
      <query mdx="[Measures].[c_Shovi_Keren]">
        <tpls c="1">
          <tpl fld="8" item="3"/>
        </tpls>
      </query>
      <query mdx="[Neches].[Hie Neches Boded].[Neches Boded L1].&amp;[NechesBoded_L1_102]">
        <tpls c="1">
          <tpl fld="1" item="1"/>
        </tpls>
      </query>
      <query mdx="[Measures].[c_Achuz_Portfolio_Me_Tik]">
        <tpls c="1">
          <tpl fld="8" item="4"/>
        </tpls>
      </query>
      <query mdx="[Neches].[Hie Neches Boded].[Neches Boded L3].&amp;[NechesBoded_L3_106]&amp;[NechesBoded_L2_102]&amp;[NechesBoded_L1_101]">
        <tpls c="1">
          <tpl fld="3" item="2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15" applyNumberFormats="0" applyBorderFormats="0" applyFontFormats="0" applyPatternFormats="0" applyAlignmentFormats="0" applyWidthHeightFormats="1" dataCaption="ערכים" updatedVersion="4" minRefreshableVersion="3" showCalcMbrs="0" subtotalHiddenItems="1" itemPrintTitles="1" createdVersion="3" indent="0" outline="1" outlineData="1" multipleFieldFilters="0" fieldListSortAscending="1">
  <location ref="B10" firstHeaderRow="0" firstDataRow="0" firstDataCol="0" rowPageCount="6" colPageCount="1"/>
  <pivotFields count="46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>
      <items count="2">
        <item s="1" c="1" x="0"/>
        <item t="default"/>
      </items>
    </pivotField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pageFields count="6">
    <pageField fld="0" hier="41" name="[Time].[Hie Time].[Shana].&amp;[2010]" cap="2010"/>
    <pageField fld="5" hier="25" name="[Medida].[Medida].&amp;[2]" cap="אלפי ש&quot;ח"/>
    <pageField fld="6" hier="39" name="[Neches].[Tik Chofshi].[All]" cap="סה&quot;כ נכסים"/>
    <pageField fld="7" hier="4" name="[Cheshbon KM].[Hie Peilut].[Peilut 1].&amp;[Kod_Peilut_L1_182]" cap="קבוצת מגדל"/>
    <pageField fld="43" hier="33" name="[Neches].[Manpik Neches Boded].&amp;[אמות]" cap="אמות"/>
    <pageField fld="35" hier="40" name="[Salim Maslulim].[Salim Maslulim].&amp;[1]" cap="לפי סלים"/>
  </pageFields>
  <pivotHierarchies count="391">
    <pivotHierarchy/>
    <pivotHierarchy/>
    <pivotHierarchy/>
    <pivotHierarchy/>
    <pivotHierarchy>
      <mps count="21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Neches].[Manpik Neches Boded].&amp;[אמות]"/>
      </members>
    </pivotHierarchy>
    <pivotHierarchy/>
    <pivotHierarchy/>
    <pivotHierarchy/>
    <pivotHierarchy/>
    <pivotHierarchy/>
    <pivotHierarchy/>
    <pivotHierarchy/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4"/>
  <sheetViews>
    <sheetView showGridLines="0" showZeros="0" rightToLeft="1" tabSelected="1" zoomScaleNormal="100" workbookViewId="0">
      <selection activeCell="F4" sqref="F4"/>
    </sheetView>
  </sheetViews>
  <sheetFormatPr defaultRowHeight="14.25" x14ac:dyDescent="0.2"/>
  <cols>
    <col min="1" max="1" width="3.125" customWidth="1"/>
    <col min="2" max="2" width="23.75" hidden="1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22" t="s">
        <v>125</v>
      </c>
      <c r="D2" s="6"/>
      <c r="E2" s="6"/>
      <c r="F2" s="6"/>
      <c r="G2" s="6"/>
      <c r="H2" s="6"/>
      <c r="I2" s="6"/>
      <c r="J2" s="6"/>
      <c r="K2" s="6"/>
      <c r="L2" s="6"/>
    </row>
    <row r="3" spans="2:12" ht="15" x14ac:dyDescent="0.2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x14ac:dyDescent="0.25"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 x14ac:dyDescent="0.25">
      <c r="C5" s="92" t="s">
        <v>9</v>
      </c>
      <c r="D5" s="9" t="s">
        <v>20</v>
      </c>
      <c r="E5" s="9"/>
      <c r="F5" s="9" t="s">
        <v>26</v>
      </c>
      <c r="G5" s="9"/>
      <c r="H5" s="9"/>
      <c r="I5" s="9"/>
      <c r="J5" s="9"/>
      <c r="K5" s="9"/>
      <c r="L5" s="91" t="s">
        <v>27</v>
      </c>
    </row>
    <row r="6" spans="2:12" ht="72.75" customHeight="1" x14ac:dyDescent="0.2">
      <c r="C6" s="93"/>
      <c r="D6" s="89" t="s">
        <v>13</v>
      </c>
      <c r="E6" s="89" t="s">
        <v>14</v>
      </c>
      <c r="F6" s="12" t="s">
        <v>23</v>
      </c>
      <c r="G6" s="12"/>
      <c r="H6" s="12" t="s">
        <v>24</v>
      </c>
      <c r="I6" s="12"/>
      <c r="J6" s="12" t="s">
        <v>25</v>
      </c>
      <c r="K6" s="12"/>
      <c r="L6" s="91"/>
    </row>
    <row r="7" spans="2:12" ht="14.25" customHeight="1" x14ac:dyDescent="0.2">
      <c r="C7" s="93"/>
      <c r="D7" s="90"/>
      <c r="E7" s="90"/>
      <c r="F7" s="11" t="s">
        <v>21</v>
      </c>
      <c r="G7" s="11" t="s">
        <v>22</v>
      </c>
      <c r="H7" s="11" t="s">
        <v>21</v>
      </c>
      <c r="I7" s="11" t="s">
        <v>22</v>
      </c>
      <c r="J7" s="11" t="s">
        <v>21</v>
      </c>
      <c r="K7" s="11" t="s">
        <v>22</v>
      </c>
      <c r="L7" s="91"/>
    </row>
    <row r="8" spans="2:12" ht="14.25" customHeight="1" x14ac:dyDescent="0.2">
      <c r="C8" s="93"/>
      <c r="D8" s="7" t="s">
        <v>10</v>
      </c>
      <c r="E8" s="7" t="s">
        <v>12</v>
      </c>
      <c r="F8" s="10" t="s">
        <v>10</v>
      </c>
      <c r="G8" s="8"/>
      <c r="H8" s="10" t="s">
        <v>10</v>
      </c>
      <c r="I8" s="8"/>
      <c r="J8" s="10" t="s">
        <v>10</v>
      </c>
      <c r="K8" s="8"/>
      <c r="L8" s="7" t="s">
        <v>10</v>
      </c>
    </row>
    <row r="9" spans="2:12" ht="14.25" customHeight="1" x14ac:dyDescent="0.2">
      <c r="C9" s="94"/>
      <c r="D9" s="8" t="s">
        <v>11</v>
      </c>
      <c r="E9" s="8"/>
      <c r="F9" s="8" t="s">
        <v>15</v>
      </c>
      <c r="G9" s="8"/>
      <c r="H9" s="8" t="s">
        <v>16</v>
      </c>
      <c r="I9" s="8"/>
      <c r="J9" s="8" t="s">
        <v>17</v>
      </c>
      <c r="K9" s="8"/>
      <c r="L9" s="13" t="s">
        <v>18</v>
      </c>
    </row>
    <row r="10" spans="2:12" s="45" customFormat="1" ht="15" x14ac:dyDescent="0.25">
      <c r="B10" s="44" t="s">
        <v>103</v>
      </c>
      <c r="C10" s="43" t="s">
        <v>102</v>
      </c>
      <c r="D10" s="21">
        <v>184.62458999999998</v>
      </c>
      <c r="E10" s="54">
        <v>1.4396416299757849E-4</v>
      </c>
      <c r="F10" s="47">
        <v>0</v>
      </c>
      <c r="G10" s="47"/>
      <c r="H10" s="83">
        <v>197.77795</v>
      </c>
      <c r="I10" s="48"/>
      <c r="J10" s="48"/>
      <c r="K10" s="48"/>
      <c r="L10" s="49">
        <v>0</v>
      </c>
    </row>
    <row r="11" spans="2:12" s="50" customFormat="1" ht="15" x14ac:dyDescent="0.25">
      <c r="B11" s="60"/>
      <c r="C11" s="43" t="s">
        <v>85</v>
      </c>
      <c r="D11" s="47"/>
      <c r="E11" s="61"/>
      <c r="F11" s="47">
        <v>0</v>
      </c>
      <c r="G11" s="47">
        <v>0</v>
      </c>
      <c r="H11" s="83"/>
      <c r="I11" s="48"/>
      <c r="J11" s="48"/>
      <c r="K11" s="48"/>
      <c r="L11" s="49"/>
    </row>
    <row r="12" spans="2:12" s="62" customFormat="1" ht="15" x14ac:dyDescent="0.25">
      <c r="B12" s="60"/>
      <c r="C12" s="43" t="s">
        <v>117</v>
      </c>
      <c r="D12" s="47"/>
      <c r="E12" s="61"/>
      <c r="F12" s="47"/>
      <c r="G12" s="47"/>
      <c r="H12" s="83"/>
      <c r="I12" s="48"/>
      <c r="J12" s="85">
        <v>0.8495560125696483</v>
      </c>
      <c r="K12" s="48"/>
      <c r="L12" s="49"/>
    </row>
    <row r="13" spans="2:12" s="62" customFormat="1" ht="15" x14ac:dyDescent="0.25">
      <c r="B13" s="60"/>
      <c r="C13" s="43" t="s">
        <v>119</v>
      </c>
      <c r="D13" s="47"/>
      <c r="E13" s="61"/>
      <c r="F13" s="47"/>
      <c r="G13" s="47"/>
      <c r="H13" s="83"/>
      <c r="I13" s="48"/>
      <c r="J13" s="84"/>
      <c r="K13" s="48"/>
      <c r="L13" s="49"/>
    </row>
    <row r="14" spans="2:12" ht="19.5" customHeight="1" x14ac:dyDescent="0.2">
      <c r="C14" s="14" t="s">
        <v>28</v>
      </c>
      <c r="D14" s="33">
        <v>184.62458999999998</v>
      </c>
      <c r="E14" s="40">
        <v>1.4396416299757849E-4</v>
      </c>
      <c r="F14" s="33">
        <v>0</v>
      </c>
      <c r="G14" s="33">
        <v>0</v>
      </c>
      <c r="H14" s="33">
        <v>197.77795</v>
      </c>
      <c r="I14" s="33">
        <v>0</v>
      </c>
      <c r="J14" s="33">
        <v>0.8495560125696483</v>
      </c>
      <c r="K14" s="33">
        <v>0</v>
      </c>
      <c r="L14" s="33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K28"/>
  <sheetViews>
    <sheetView rightToLeft="1" zoomScale="90" zoomScaleNormal="90" workbookViewId="0">
      <selection activeCell="B2" sqref="B2"/>
    </sheetView>
  </sheetViews>
  <sheetFormatPr defaultRowHeight="14.25" x14ac:dyDescent="0.2"/>
  <cols>
    <col min="1" max="1" width="5.5" customWidth="1"/>
    <col min="2" max="2" width="21.25" customWidth="1"/>
    <col min="3" max="3" width="13" customWidth="1"/>
    <col min="4" max="4" width="10" bestFit="1" customWidth="1"/>
    <col min="5" max="5" width="7.875" customWidth="1"/>
    <col min="6" max="6" width="9.75" customWidth="1"/>
    <col min="7" max="7" width="7.875" customWidth="1"/>
    <col min="8" max="8" width="7.875" bestFit="1" customWidth="1"/>
    <col min="9" max="9" width="13.5" customWidth="1"/>
    <col min="10" max="10" width="11.25" customWidth="1"/>
    <col min="11" max="11" width="11.375" customWidth="1"/>
  </cols>
  <sheetData>
    <row r="2" spans="2:11" ht="15" x14ac:dyDescent="0.25">
      <c r="B2" s="6" t="e">
        <f>CONCATENATE(#REF!," ",#REF!," ",#REF!," ",#REF!)</f>
        <v>#REF!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">
      <c r="B3" s="1" t="s">
        <v>4</v>
      </c>
      <c r="C3" s="2" t="s" vm="26">
        <v>95</v>
      </c>
    </row>
    <row r="4" spans="2:11" x14ac:dyDescent="0.2">
      <c r="B4" s="1" t="s">
        <v>1</v>
      </c>
      <c r="C4" s="2" t="s" vm="1">
        <v>7</v>
      </c>
    </row>
    <row r="5" spans="2:11" x14ac:dyDescent="0.2">
      <c r="B5" s="1" t="s">
        <v>8</v>
      </c>
      <c r="C5" s="2" t="s" vm="2">
        <v>5</v>
      </c>
    </row>
    <row r="6" spans="2:11" x14ac:dyDescent="0.2">
      <c r="B6" s="1" t="s">
        <v>0</v>
      </c>
      <c r="C6" s="2" t="s" vm="3">
        <v>6</v>
      </c>
    </row>
    <row r="7" spans="2:11" x14ac:dyDescent="0.2">
      <c r="B7" s="1" t="s">
        <v>30</v>
      </c>
      <c r="C7" s="2" t="s" vm="5">
        <v>19</v>
      </c>
    </row>
    <row r="8" spans="2:11" x14ac:dyDescent="0.2">
      <c r="B8" s="1" t="s">
        <v>2</v>
      </c>
      <c r="C8" s="2" t="s" vm="4">
        <v>3</v>
      </c>
    </row>
    <row r="10" spans="2:11" ht="60" x14ac:dyDescent="0.2">
      <c r="C10" s="17" t="s">
        <v>35</v>
      </c>
      <c r="D10" s="17" t="s">
        <v>37</v>
      </c>
      <c r="E10" s="17" t="s">
        <v>38</v>
      </c>
      <c r="F10" s="17" t="s">
        <v>36</v>
      </c>
      <c r="G10" s="17" t="s">
        <v>39</v>
      </c>
      <c r="H10" s="17" t="s">
        <v>40</v>
      </c>
      <c r="I10" s="17" t="s">
        <v>41</v>
      </c>
      <c r="J10" s="17" t="s">
        <v>43</v>
      </c>
      <c r="K10" s="17" t="s">
        <v>42</v>
      </c>
    </row>
    <row r="11" spans="2:11" x14ac:dyDescent="0.2">
      <c r="B11" s="18" t="s">
        <v>44</v>
      </c>
      <c r="C11" t="s">
        <v>31</v>
      </c>
      <c r="D11" t="s">
        <v>33</v>
      </c>
      <c r="E11" t="s">
        <v>34</v>
      </c>
      <c r="F11" t="s">
        <v>32</v>
      </c>
      <c r="G11" t="str" vm="10">
        <f>CUBEMEMBER("Migdal Hashkaot Neches Boded","[Measures].[c_Macham]")</f>
        <v>מח"מ</v>
      </c>
      <c r="H11" t="str" vm="17">
        <f>CUBEMEMBER("Migdal Hashkaot Neches Boded","[Measures].[c_Tesua_Le_Pidyon]")</f>
        <v>ת. לפדיון</v>
      </c>
      <c r="I11" t="str" vm="19">
        <f>CUBEMEMBER("Migdal Hashkaot Neches Boded","[Measures].[c_Hon_Nifra_Pct_Keren]")</f>
        <v>שיעור מהע.נ המונפק</v>
      </c>
      <c r="J11" t="str" vm="9">
        <f>CUBEMEMBER("Migdal Hashkaot Neches Boded","[Measures].[c_Shovi_Keren]")</f>
        <v>שווי שוק</v>
      </c>
      <c r="K11" t="str" vm="12">
        <f>CUBEMEMBER("Migdal Hashkaot Neches Boded","[Measures].[c_Achuz_Portfolio_Me_Tik]")</f>
        <v>מתיק %</v>
      </c>
    </row>
    <row r="12" spans="2:11" ht="15.75" x14ac:dyDescent="0.25">
      <c r="B12" s="19" t="s">
        <v>45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" t="str" vm="16">
        <f>CUBEMEMBER("Migdal Hashkaot Neches Boded","[Neches].[Hie Neches Boded].[Neches Boded L1].&amp;[NechesBoded_L1_101]")</f>
        <v>סה"כ נכסים</v>
      </c>
      <c r="G13" t="str" vm="56">
        <f t="shared" ref="G13:K14" si="0">CUBEVALUE("Migdal Hashkaot Neches Boded",$C$3,$C$4,$C$5,$C$6,$C$7,$C$8,$B13,G$11)</f>
        <v/>
      </c>
      <c r="H13" t="str" vm="55">
        <f t="shared" si="0"/>
        <v/>
      </c>
      <c r="I13" t="str" vm="49">
        <f t="shared" si="0"/>
        <v/>
      </c>
      <c r="J13" t="str" vm="61">
        <f t="shared" si="0"/>
        <v/>
      </c>
      <c r="K13" t="str" vm="67">
        <f t="shared" si="0"/>
        <v/>
      </c>
    </row>
    <row r="14" spans="2:11" x14ac:dyDescent="0.2">
      <c r="B14" s="3" t="str" vm="18">
        <f>CUBEMEMBER("Migdal Hashkaot Neches Boded","[Neches].[Hie Neches Boded].[Neches Boded L2].&amp;[NechesBoded_L2_102]&amp;[NechesBoded_L1_101]")</f>
        <v>ב. ניירות ערך סחירים</v>
      </c>
      <c r="G14" t="str" vm="29">
        <f t="shared" si="0"/>
        <v/>
      </c>
      <c r="H14" t="str" vm="63">
        <f t="shared" si="0"/>
        <v/>
      </c>
      <c r="I14" t="str" vm="34">
        <f t="shared" si="0"/>
        <v/>
      </c>
      <c r="J14" t="str" vm="45">
        <f t="shared" si="0"/>
        <v/>
      </c>
      <c r="K14" t="str" vm="40">
        <f t="shared" si="0"/>
        <v/>
      </c>
    </row>
    <row r="15" spans="2:11" x14ac:dyDescent="0.2">
      <c r="B15" s="4" t="s">
        <v>46</v>
      </c>
    </row>
    <row r="16" spans="2:11" x14ac:dyDescent="0.2">
      <c r="B16" s="16" t="str" vm="24">
        <f>CUBEMEMBER("Migdal Hashkaot Neches Boded","[Neches].[Hie Neches Boded].[Neches ID].&amp;[49831]")</f>
        <v>clP 4500 JAN</v>
      </c>
      <c r="C16" s="2" t="e">
        <f>CUBEMEMBERPROPERTY("Migdal Hashkaot Neches Boded","[Neches].[Hie Neches Boded].[Neches ID].&amp;[49831]","קוד נכס")</f>
        <v>#N/A</v>
      </c>
      <c r="D16" s="2" t="e">
        <f>CUBEMEMBERPROPERTY("Migdal Hashkaot Neches Boded","[Neches].[Hie Neches Boded].[Neches ID].&amp;[49831]","שם מדרג")</f>
        <v>#N/A</v>
      </c>
      <c r="E16" s="2" t="e">
        <f>CUBEMEMBERPROPERTY("Migdal Hashkaot Neches Boded","[Neches].[Hie Neches Boded].[Neches ID].&amp;[49831]","שיעור ריבית")</f>
        <v>#N/A</v>
      </c>
      <c r="F16" s="2" t="e">
        <f>CUBEMEMBERPROPERTY("Migdal Hashkaot Neches Boded","[Neches].[Hie Neches Boded].[Neches ID].&amp;[49831]","דרוג מחושב")</f>
        <v>#N/A</v>
      </c>
      <c r="G16" t="str" vm="30">
        <f>CUBEVALUE("Migdal Hashkaot Neches Boded",$C$3,$C$4,$C$5,$C$6,$C$7,$C$8,$B16,G$11)</f>
        <v/>
      </c>
      <c r="H16" t="str" vm="39">
        <f>CUBEVALUE("Migdal Hashkaot Neches Boded",$C$3,$C$4,$C$5,$C$6,$C$7,$C$8,$B16,H$11)</f>
        <v/>
      </c>
      <c r="I16" t="str" vm="65">
        <f>CUBEVALUE("Migdal Hashkaot Neches Boded",$C$3,$C$4,$C$5,$C$6,$C$7,$C$8,$B16,I$11)</f>
        <v/>
      </c>
      <c r="J16" t="str" vm="44">
        <f>CUBEVALUE("Migdal Hashkaot Neches Boded",$C$3,$C$4,$C$5,$C$6,$C$7,$C$8,$B16,J$11)</f>
        <v/>
      </c>
      <c r="K16" t="str" vm="41">
        <f>CUBEVALUE("Migdal Hashkaot Neches Boded",$C$3,$C$4,$C$5,$C$6,$C$7,$C$8,$B16,K$11)</f>
        <v/>
      </c>
    </row>
    <row r="17" spans="2:11" x14ac:dyDescent="0.2">
      <c r="B17" s="4" t="str" vm="22">
        <f>CUBEMEMBER("Migdal Hashkaot Neches Boded","[Neches].[Hie Neches Boded].[Neches Boded L3].&amp;[NechesBoded_L3_106]&amp;[NechesBoded_L2_102]&amp;[NechesBoded_L1_101]")</f>
        <v>מניות (4)</v>
      </c>
    </row>
    <row r="18" spans="2:11" x14ac:dyDescent="0.2">
      <c r="B18" s="15" t="str" vm="8">
        <f>CUBEMEMBER("Migdal Hashkaot Neches Boded","[Neches].[Hie Neches Boded].[Neches Boded L5].&amp;[NechesBoded_L5_118]&amp;[NechesBoded_L4_116]&amp;[NechesBoded_L3_106]&amp;[NechesBoded_L2_102]&amp;[NechesBoded_L1_101]")</f>
        <v>תל אביב 75</v>
      </c>
    </row>
    <row r="19" spans="2:11" x14ac:dyDescent="0.2">
      <c r="B19" s="16" t="str" vm="23">
        <f>CUBEMEMBER("Migdal Hashkaot Neches Boded","[Neches].[Hie Neches Boded].[Neches ID].&amp;[40912]")</f>
        <v>כלל פיננס א ק1</v>
      </c>
      <c r="C19" s="2" t="e">
        <f>CUBEMEMBERPROPERTY("Migdal Hashkaot Neches Boded","[Neches].[Hie Neches Boded].[Neches ID].&amp;[40912]","קוד נכס")</f>
        <v>#N/A</v>
      </c>
      <c r="D19" s="2" t="e">
        <f>CUBEMEMBERPROPERTY("Migdal Hashkaot Neches Boded","[Neches].[Hie Neches Boded].[Neches ID].&amp;[40912]","שם מדרג")</f>
        <v>#N/A</v>
      </c>
      <c r="E19" s="2" t="e">
        <f>CUBEMEMBERPROPERTY("Migdal Hashkaot Neches Boded","[Neches].[Hie Neches Boded].[Neches ID].&amp;[40912]","שיעור ריבית")</f>
        <v>#N/A</v>
      </c>
      <c r="F19" s="2" t="e">
        <f>CUBEMEMBERPROPERTY("Migdal Hashkaot Neches Boded","[Neches].[Hie Neches Boded].[Neches ID].&amp;[40912]","דרוג מחושב")</f>
        <v>#N/A</v>
      </c>
      <c r="G19" t="str" vm="68">
        <f>CUBEVALUE("Migdal Hashkaot Neches Boded",$C$3,$C$4,$C$5,$C$6,$C$7,$C$8,$B19,G$11)</f>
        <v/>
      </c>
      <c r="H19" t="str" vm="43">
        <f>CUBEVALUE("Migdal Hashkaot Neches Boded",$C$3,$C$4,$C$5,$C$6,$C$7,$C$8,$B19,H$11)</f>
        <v/>
      </c>
      <c r="I19" t="str" vm="50">
        <f>CUBEVALUE("Migdal Hashkaot Neches Boded",$C$3,$C$4,$C$5,$C$6,$C$7,$C$8,$B19,I$11)</f>
        <v/>
      </c>
      <c r="J19" t="str" vm="66">
        <f>CUBEVALUE("Migdal Hashkaot Neches Boded",$C$3,$C$4,$C$5,$C$6,$C$7,$C$8,$B19,J$11)</f>
        <v/>
      </c>
      <c r="K19" t="str" vm="60">
        <f>CUBEVALUE("Migdal Hashkaot Neches Boded",$C$3,$C$4,$C$5,$C$6,$C$7,$C$8,$B19,K$11)</f>
        <v/>
      </c>
    </row>
    <row r="20" spans="2:11" x14ac:dyDescent="0.2">
      <c r="B20" s="4" t="str" vm="15">
        <f>CUBEMEMBER("Migdal Hashkaot Neches Boded","[Neches].[Hie Neches Boded].[Neches Boded L3].&amp;[NechesBoded_L3_109]&amp;[NechesBoded_L2_102]&amp;[NechesBoded_L1_101]")</f>
        <v>כתבי אופציה (7)</v>
      </c>
    </row>
    <row r="21" spans="2:11" x14ac:dyDescent="0.2">
      <c r="B21" s="15" t="str" vm="21">
        <f>CUBEMEMBER("Migdal Hashkaot Neches Boded","[Neches].[Hie Neches Boded].[Neches Boded L5].&amp;[NechesBoded_L5_122]&amp;[NechesBoded_L4_122]&amp;[NechesBoded_L3_109]&amp;[NechesBoded_L2_102]&amp;[NechesBoded_L1_101]")</f>
        <v>בישראל</v>
      </c>
    </row>
    <row r="22" spans="2:11" x14ac:dyDescent="0.2">
      <c r="B22" s="16" t="str" vm="7">
        <f>CUBEMEMBER("Migdal Hashkaot Neches Boded","[Neches].[Hie Neches Boded].[Neches ID].&amp;[40077]")</f>
        <v>פיקדון לזמן קצוב</v>
      </c>
      <c r="C22" s="2" t="e">
        <f>CUBEMEMBERPROPERTY("Migdal Hashkaot Neches Boded","[Neches].[Hie Neches Boded].[Neches ID].&amp;[40077]","קוד נכס")</f>
        <v>#N/A</v>
      </c>
      <c r="D22" s="2" t="e">
        <f>CUBEMEMBERPROPERTY("Migdal Hashkaot Neches Boded","[Neches].[Hie Neches Boded].[Neches ID].&amp;[40077]","שם מדרג")</f>
        <v>#N/A</v>
      </c>
      <c r="E22" s="2" t="e">
        <f>CUBEMEMBERPROPERTY("Migdal Hashkaot Neches Boded","[Neches].[Hie Neches Boded].[Neches ID].&amp;[40077]","שיעור ריבית")</f>
        <v>#N/A</v>
      </c>
      <c r="F22" s="2" t="e">
        <f>CUBEMEMBERPROPERTY("Migdal Hashkaot Neches Boded","[Neches].[Hie Neches Boded].[Neches ID].&amp;[40077]","דרוג מחושב")</f>
        <v>#N/A</v>
      </c>
      <c r="G22" t="str" vm="27">
        <f t="shared" ref="G22:K24" si="1">CUBEVALUE("Migdal Hashkaot Neches Boded",$C$3,$C$4,$C$5,$C$6,$C$7,$C$8,$B22,G$11)</f>
        <v/>
      </c>
      <c r="H22" t="str" vm="53">
        <f t="shared" si="1"/>
        <v/>
      </c>
      <c r="I22" t="str" vm="58">
        <f t="shared" si="1"/>
        <v/>
      </c>
      <c r="J22" t="str" vm="28">
        <f t="shared" si="1"/>
        <v/>
      </c>
      <c r="K22" t="str" vm="31">
        <f t="shared" si="1"/>
        <v/>
      </c>
    </row>
    <row r="23" spans="2:11" x14ac:dyDescent="0.2">
      <c r="B23" s="2" t="str" vm="11">
        <f>CUBEMEMBER("Migdal Hashkaot Neches Boded","[Neches].[Hie Neches Boded].[Neches Boded L1].&amp;[NechesBoded_L1_102]")</f>
        <v>לא בשימוש</v>
      </c>
      <c r="G23" t="str" vm="57">
        <f t="shared" si="1"/>
        <v/>
      </c>
      <c r="H23" t="str" vm="48">
        <f t="shared" si="1"/>
        <v/>
      </c>
      <c r="I23" t="str" vm="52">
        <f t="shared" si="1"/>
        <v/>
      </c>
      <c r="J23" t="str" vm="47">
        <f t="shared" si="1"/>
        <v/>
      </c>
      <c r="K23" t="str" vm="62">
        <f t="shared" si="1"/>
        <v/>
      </c>
    </row>
    <row r="24" spans="2:11" x14ac:dyDescent="0.2">
      <c r="B24" s="3" t="str" vm="14">
        <f>CUBEMEMBER("Migdal Hashkaot Neches Boded","[Neches].[Hie Neches Boded].[Neches Boded L2].&amp;[]&amp;[NechesBoded_L1_102]")</f>
        <v/>
      </c>
      <c r="G24" t="str" vm="37">
        <f t="shared" si="1"/>
        <v/>
      </c>
      <c r="H24" t="str" vm="54">
        <f t="shared" si="1"/>
        <v/>
      </c>
      <c r="I24" t="str" vm="38">
        <f t="shared" si="1"/>
        <v/>
      </c>
      <c r="J24" t="str" vm="42">
        <f t="shared" si="1"/>
        <v/>
      </c>
      <c r="K24" t="str" vm="32">
        <f t="shared" si="1"/>
        <v/>
      </c>
    </row>
    <row r="25" spans="2:11" x14ac:dyDescent="0.2">
      <c r="B25" s="4" t="str" vm="20">
        <f>CUBEMEMBER("Migdal Hashkaot Neches Boded","[Neches].[Hie Neches Boded].[Neches Boded L3].&amp;[]&amp;[]&amp;[NechesBoded_L1_102]")</f>
        <v/>
      </c>
    </row>
    <row r="26" spans="2:11" x14ac:dyDescent="0.2">
      <c r="B26" s="15" t="str" vm="6">
        <f>CUBEMEMBER("Migdal Hashkaot Neches Boded","[Neches].[Hie Neches Boded].[Neches Boded L5].&amp;[]&amp;[]&amp;[]&amp;[]&amp;[NechesBoded_L1_102]")</f>
        <v/>
      </c>
    </row>
    <row r="27" spans="2:11" x14ac:dyDescent="0.2">
      <c r="B27" s="16" t="str" vm="25">
        <f>CUBEMEMBER("Migdal Hashkaot Neches Boded","[Neches].[Hie Neches Boded].[Neches ID].&amp;[82051]")</f>
        <v>פיקדון לזמן קצוב</v>
      </c>
      <c r="C27" s="2" t="e">
        <f>CUBEMEMBERPROPERTY("Migdal Hashkaot Neches Boded","[Neches].[Hie Neches Boded].[Neches ID].&amp;[82051]","קוד נכס")</f>
        <v>#N/A</v>
      </c>
      <c r="D27" s="2" t="e">
        <f>CUBEMEMBERPROPERTY("Migdal Hashkaot Neches Boded","[Neches].[Hie Neches Boded].[Neches ID].&amp;[82051]","שם מדרג")</f>
        <v>#N/A</v>
      </c>
      <c r="E27" s="2" t="e">
        <f>CUBEMEMBERPROPERTY("Migdal Hashkaot Neches Boded","[Neches].[Hie Neches Boded].[Neches ID].&amp;[82051]","שיעור ריבית")</f>
        <v>#N/A</v>
      </c>
      <c r="F27" s="2" t="e">
        <f>CUBEMEMBERPROPERTY("Migdal Hashkaot Neches Boded","[Neches].[Hie Neches Boded].[Neches ID].&amp;[82051]","דרוג מחושב")</f>
        <v>#N/A</v>
      </c>
      <c r="G27" t="str" vm="46">
        <f t="shared" ref="G27:K28" si="2">CUBEVALUE("Migdal Hashkaot Neches Boded",$C$3,$C$4,$C$5,$C$6,$C$7,$C$8,$B27,G$11)</f>
        <v/>
      </c>
      <c r="H27" t="str" vm="51">
        <f t="shared" si="2"/>
        <v/>
      </c>
      <c r="I27" t="str" vm="35">
        <f t="shared" si="2"/>
        <v/>
      </c>
      <c r="J27" t="str" vm="64">
        <f t="shared" si="2"/>
        <v/>
      </c>
      <c r="K27" t="str" vm="70">
        <f t="shared" si="2"/>
        <v/>
      </c>
    </row>
    <row r="28" spans="2:11" x14ac:dyDescent="0.2">
      <c r="B28" s="2" t="str" vm="13">
        <f>CUBEMEMBER("Migdal Hashkaot Neches Boded","[Neches].[Hie Neches Boded].[All]","סכום כולל")</f>
        <v>סכום כולל</v>
      </c>
      <c r="G28" t="str" vm="33">
        <f t="shared" si="2"/>
        <v/>
      </c>
      <c r="H28" t="str" vm="69">
        <f t="shared" si="2"/>
        <v/>
      </c>
      <c r="I28" t="str" vm="59">
        <f t="shared" si="2"/>
        <v/>
      </c>
      <c r="J28" t="str" vm="36">
        <f t="shared" si="2"/>
        <v/>
      </c>
      <c r="K28" t="str" vm="71">
        <f t="shared" si="2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17"/>
  <sheetViews>
    <sheetView showGridLines="0" rightToLeft="1" zoomScaleNormal="100" workbookViewId="0"/>
  </sheetViews>
  <sheetFormatPr defaultRowHeight="14.25" outlineLevelRow="1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7.5" customWidth="1"/>
    <col min="12" max="16" width="7" customWidth="1"/>
  </cols>
  <sheetData>
    <row r="1" spans="2:12" ht="15" x14ac:dyDescent="0.25">
      <c r="B1" s="22" t="s">
        <v>124</v>
      </c>
      <c r="C1" s="5"/>
      <c r="D1" s="5"/>
      <c r="E1" s="5"/>
      <c r="F1" s="5"/>
      <c r="G1" s="5"/>
      <c r="H1" s="5"/>
      <c r="I1" s="5"/>
      <c r="J1" s="5"/>
      <c r="K1" s="5"/>
    </row>
    <row r="3" spans="2:12" x14ac:dyDescent="0.2">
      <c r="F3" s="45"/>
    </row>
    <row r="4" spans="2:12" ht="54" customHeight="1" x14ac:dyDescent="0.2">
      <c r="B4" s="46" t="s">
        <v>84</v>
      </c>
      <c r="C4" s="41" t="s">
        <v>126</v>
      </c>
      <c r="D4" s="41" t="s">
        <v>35</v>
      </c>
      <c r="E4" s="41" t="s">
        <v>36</v>
      </c>
      <c r="F4" s="41" t="s">
        <v>33</v>
      </c>
      <c r="G4" s="39" t="s">
        <v>34</v>
      </c>
      <c r="H4" s="41" t="s">
        <v>39</v>
      </c>
      <c r="I4" s="41" t="s">
        <v>47</v>
      </c>
      <c r="J4" s="41" t="s">
        <v>51</v>
      </c>
      <c r="K4" s="42" t="s">
        <v>52</v>
      </c>
      <c r="L4" s="41" t="s">
        <v>14</v>
      </c>
    </row>
    <row r="5" spans="2:12" hidden="1" outlineLevel="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12" hidden="1" outlineLevel="1" x14ac:dyDescent="0.2">
      <c r="B6" s="1" t="s">
        <v>4</v>
      </c>
      <c r="C6" s="63" t="s" vm="75">
        <v>109</v>
      </c>
      <c r="D6" s="45"/>
      <c r="E6" s="45"/>
      <c r="F6" s="45"/>
      <c r="G6" s="45"/>
      <c r="H6" s="45"/>
      <c r="I6" s="45"/>
      <c r="J6" s="45"/>
      <c r="K6" s="45"/>
    </row>
    <row r="7" spans="2:12" hidden="1" outlineLevel="1" x14ac:dyDescent="0.2">
      <c r="B7" s="1" t="s">
        <v>1</v>
      </c>
      <c r="C7" s="63" t="s" vm="72">
        <v>7</v>
      </c>
      <c r="D7" s="45"/>
      <c r="E7" s="45"/>
      <c r="F7" s="45"/>
      <c r="G7" s="45"/>
      <c r="H7" s="45"/>
      <c r="I7" s="45"/>
      <c r="J7" s="45"/>
      <c r="K7" s="45"/>
    </row>
    <row r="8" spans="2:12" hidden="1" outlineLevel="1" x14ac:dyDescent="0.2">
      <c r="B8" s="1" t="s">
        <v>8</v>
      </c>
      <c r="C8" s="63" t="s" vm="73">
        <v>5</v>
      </c>
      <c r="D8" s="45"/>
      <c r="E8" s="45"/>
      <c r="F8" s="45"/>
      <c r="G8" s="45"/>
      <c r="H8" s="45"/>
      <c r="I8" s="45"/>
      <c r="J8" s="45"/>
      <c r="K8" s="45"/>
    </row>
    <row r="9" spans="2:12" hidden="1" outlineLevel="1" x14ac:dyDescent="0.2">
      <c r="B9" s="1" t="s">
        <v>0</v>
      </c>
      <c r="C9" s="63" t="s" vm="76">
        <v>118</v>
      </c>
      <c r="D9" s="45"/>
      <c r="E9" s="45"/>
      <c r="F9" s="45"/>
      <c r="G9" s="45"/>
      <c r="H9" s="45"/>
      <c r="I9" s="45"/>
      <c r="J9" s="45"/>
      <c r="K9" s="45"/>
    </row>
    <row r="10" spans="2:12" hidden="1" outlineLevel="1" x14ac:dyDescent="0.2">
      <c r="B10" s="1" t="s">
        <v>2</v>
      </c>
      <c r="C10" s="63" t="s" vm="74">
        <v>101</v>
      </c>
      <c r="D10" s="45"/>
      <c r="E10" s="45"/>
      <c r="F10" s="45"/>
      <c r="G10" s="45"/>
      <c r="H10" s="45"/>
      <c r="I10" s="45"/>
      <c r="J10" s="45"/>
      <c r="K10" s="45"/>
    </row>
    <row r="11" spans="2:12" hidden="1" outlineLevel="1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2" hidden="1" outlineLevel="1" x14ac:dyDescent="0.2">
      <c r="G12" s="1" t="s">
        <v>29</v>
      </c>
    </row>
    <row r="13" spans="2:12" hidden="1" outlineLevel="1" x14ac:dyDescent="0.2">
      <c r="B13" s="1" t="s">
        <v>30</v>
      </c>
      <c r="C13" s="1" t="s">
        <v>97</v>
      </c>
      <c r="D13" s="1" t="s">
        <v>107</v>
      </c>
      <c r="E13" s="1" t="s">
        <v>98</v>
      </c>
      <c r="F13" s="1" t="s">
        <v>33</v>
      </c>
      <c r="G13" s="62" t="s">
        <v>34</v>
      </c>
      <c r="H13" s="62" t="s">
        <v>89</v>
      </c>
      <c r="I13" s="62" t="s">
        <v>90</v>
      </c>
      <c r="J13" s="62" t="s">
        <v>91</v>
      </c>
      <c r="K13" s="62" t="s">
        <v>92</v>
      </c>
      <c r="L13" s="62" t="s">
        <v>93</v>
      </c>
    </row>
    <row r="14" spans="2:12" collapsed="1" x14ac:dyDescent="0.2">
      <c r="B14" s="18" t="s">
        <v>102</v>
      </c>
      <c r="C14" s="18" t="s">
        <v>108</v>
      </c>
      <c r="D14" s="18">
        <v>7411</v>
      </c>
      <c r="E14" s="18" t="s">
        <v>105</v>
      </c>
      <c r="F14" s="18" t="s">
        <v>106</v>
      </c>
      <c r="G14" s="86"/>
      <c r="H14" s="86"/>
      <c r="I14" s="86"/>
      <c r="J14" s="87">
        <v>8.8347692307692307E-5</v>
      </c>
      <c r="K14" s="88">
        <v>184.62458999999998</v>
      </c>
      <c r="L14" s="87">
        <v>1.4396416299757849E-4</v>
      </c>
    </row>
    <row r="15" spans="2:12" x14ac:dyDescent="0.2">
      <c r="B15" s="18" t="s">
        <v>103</v>
      </c>
      <c r="C15" s="18"/>
      <c r="D15" s="18"/>
      <c r="E15" s="18"/>
      <c r="F15" s="18"/>
      <c r="G15" s="86"/>
      <c r="H15" s="86"/>
      <c r="I15" s="86"/>
      <c r="J15" s="86"/>
      <c r="K15" s="88">
        <v>184.62458999999998</v>
      </c>
      <c r="L15" s="87">
        <v>1.4396416299757849E-4</v>
      </c>
    </row>
    <row r="16" spans="2:12" x14ac:dyDescent="0.2">
      <c r="B16" s="18"/>
      <c r="C16" s="18"/>
      <c r="D16" s="18"/>
      <c r="E16" s="18"/>
      <c r="F16" s="18"/>
      <c r="G16" s="86"/>
      <c r="H16" s="86"/>
      <c r="I16" s="86"/>
      <c r="J16" s="86"/>
      <c r="K16" s="86"/>
      <c r="L16" s="86"/>
    </row>
    <row r="17" spans="2:12" x14ac:dyDescent="0.2">
      <c r="B17" s="18" t="s">
        <v>94</v>
      </c>
      <c r="C17" s="18"/>
      <c r="D17" s="18"/>
      <c r="E17" s="18"/>
      <c r="F17" s="18"/>
      <c r="G17" s="86"/>
      <c r="H17" s="86"/>
      <c r="I17" s="86"/>
      <c r="J17" s="86"/>
      <c r="K17" s="88">
        <v>184.62458999999998</v>
      </c>
      <c r="L17" s="87">
        <v>1.4396416299757849E-4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B2:D13"/>
  <sheetViews>
    <sheetView showGridLines="0" showZeros="0" rightToLeft="1" zoomScaleNormal="100" workbookViewId="0"/>
  </sheetViews>
  <sheetFormatPr defaultRowHeight="14.25" x14ac:dyDescent="0.2"/>
  <cols>
    <col min="1" max="1" width="1.625" customWidth="1"/>
    <col min="2" max="2" width="29.375" customWidth="1"/>
    <col min="3" max="3" width="17.625" customWidth="1"/>
    <col min="4" max="4" width="18.5" customWidth="1"/>
    <col min="6" max="6" width="8.875" bestFit="1" customWidth="1"/>
    <col min="7" max="7" width="24.375" bestFit="1" customWidth="1"/>
  </cols>
  <sheetData>
    <row r="2" spans="2:4" ht="15" x14ac:dyDescent="0.25">
      <c r="B2" s="22" t="s">
        <v>123</v>
      </c>
    </row>
    <row r="3" spans="2:4" ht="15" x14ac:dyDescent="0.25">
      <c r="B3" s="22"/>
    </row>
    <row r="4" spans="2:4" ht="15" x14ac:dyDescent="0.25">
      <c r="B4" s="38" t="s" vm="76">
        <v>118</v>
      </c>
    </row>
    <row r="6" spans="2:4" ht="30" x14ac:dyDescent="0.25">
      <c r="B6" s="65" t="s">
        <v>57</v>
      </c>
      <c r="C6" s="66">
        <v>0</v>
      </c>
      <c r="D6" s="67">
        <v>0</v>
      </c>
    </row>
    <row r="7" spans="2:4" ht="30" x14ac:dyDescent="0.2">
      <c r="B7" s="68" t="s">
        <v>87</v>
      </c>
      <c r="C7" s="69" t="s">
        <v>55</v>
      </c>
      <c r="D7" s="69" t="s">
        <v>56</v>
      </c>
    </row>
    <row r="8" spans="2:4" ht="15" x14ac:dyDescent="0.25">
      <c r="B8" s="70" t="s">
        <v>48</v>
      </c>
      <c r="C8" s="71"/>
      <c r="D8" s="72"/>
    </row>
    <row r="9" spans="2:4" s="62" customFormat="1" ht="15" x14ac:dyDescent="0.25">
      <c r="B9" s="73" t="s">
        <v>49</v>
      </c>
      <c r="C9" s="64"/>
      <c r="D9" s="74"/>
    </row>
    <row r="10" spans="2:4" ht="15" x14ac:dyDescent="0.25">
      <c r="B10" s="75" t="s">
        <v>88</v>
      </c>
      <c r="C10" s="28">
        <v>0</v>
      </c>
      <c r="D10" s="76">
        <v>0</v>
      </c>
    </row>
    <row r="11" spans="2:4" ht="14.25" customHeight="1" x14ac:dyDescent="0.25">
      <c r="B11" s="77" t="s">
        <v>110</v>
      </c>
      <c r="C11" s="28">
        <v>0</v>
      </c>
      <c r="D11" s="76">
        <v>0</v>
      </c>
    </row>
    <row r="12" spans="2:4" ht="15" x14ac:dyDescent="0.25">
      <c r="B12" s="77" t="s">
        <v>111</v>
      </c>
      <c r="C12" s="30"/>
      <c r="D12" s="78"/>
    </row>
    <row r="13" spans="2:4" ht="30" x14ac:dyDescent="0.25">
      <c r="B13" s="65" t="s">
        <v>57</v>
      </c>
      <c r="C13" s="66">
        <v>0</v>
      </c>
      <c r="D13" s="67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B2:H38"/>
  <sheetViews>
    <sheetView showGridLines="0" showZeros="0" rightToLeft="1" zoomScaleNormal="100" workbookViewId="0"/>
  </sheetViews>
  <sheetFormatPr defaultRowHeight="14.25" x14ac:dyDescent="0.2"/>
  <cols>
    <col min="1" max="1" width="3.125" customWidth="1"/>
    <col min="2" max="2" width="29.375" customWidth="1"/>
    <col min="3" max="3" width="9.625" customWidth="1"/>
    <col min="4" max="5" width="10" customWidth="1"/>
    <col min="6" max="6" width="13.875" customWidth="1"/>
    <col min="7" max="7" width="16.75" customWidth="1"/>
    <col min="8" max="8" width="16.5" bestFit="1" customWidth="1"/>
  </cols>
  <sheetData>
    <row r="2" spans="2:8" ht="15" x14ac:dyDescent="0.25">
      <c r="B2" s="22" t="s">
        <v>122</v>
      </c>
      <c r="C2" s="22"/>
      <c r="D2" s="22"/>
      <c r="E2" s="22"/>
      <c r="F2" s="22"/>
      <c r="G2" s="22"/>
      <c r="H2" s="22"/>
    </row>
    <row r="3" spans="2:8" ht="15" x14ac:dyDescent="0.25">
      <c r="B3" s="22"/>
      <c r="C3" s="22"/>
      <c r="D3" s="22"/>
      <c r="E3" s="22"/>
      <c r="F3" s="22"/>
      <c r="G3" s="22"/>
      <c r="H3" s="22"/>
    </row>
    <row r="4" spans="2:8" ht="15" x14ac:dyDescent="0.25">
      <c r="B4" s="22" t="s" vm="76">
        <v>118</v>
      </c>
      <c r="C4" s="22"/>
      <c r="D4" s="22"/>
      <c r="E4" s="22"/>
      <c r="F4" s="22"/>
      <c r="G4" s="22"/>
      <c r="H4" s="22"/>
    </row>
    <row r="6" spans="2:8" ht="42" customHeight="1" x14ac:dyDescent="0.2">
      <c r="B6" s="23" t="s">
        <v>84</v>
      </c>
      <c r="C6" s="23" t="s">
        <v>61</v>
      </c>
      <c r="D6" s="23" t="s">
        <v>36</v>
      </c>
      <c r="E6" s="23" t="s">
        <v>33</v>
      </c>
      <c r="F6" s="23" t="s">
        <v>34</v>
      </c>
      <c r="G6" s="23" t="s">
        <v>51</v>
      </c>
      <c r="H6" s="23" t="s">
        <v>62</v>
      </c>
    </row>
    <row r="7" spans="2:8" ht="15" x14ac:dyDescent="0.25">
      <c r="B7" s="31" t="s">
        <v>58</v>
      </c>
      <c r="C7" s="31"/>
      <c r="D7" s="31"/>
      <c r="E7" s="31"/>
      <c r="F7" s="31"/>
      <c r="G7" s="31"/>
      <c r="H7" s="31"/>
    </row>
    <row r="8" spans="2:8" ht="15" x14ac:dyDescent="0.25">
      <c r="B8" s="27" t="s">
        <v>59</v>
      </c>
      <c r="C8" s="27"/>
      <c r="D8" s="27"/>
      <c r="E8" s="27"/>
      <c r="F8" s="27"/>
      <c r="G8" s="27"/>
      <c r="H8" s="27"/>
    </row>
    <row r="9" spans="2:8" x14ac:dyDescent="0.2">
      <c r="B9" s="26"/>
      <c r="C9" s="26"/>
      <c r="D9" s="26"/>
      <c r="E9" s="26"/>
      <c r="F9" s="26"/>
      <c r="G9" s="26"/>
      <c r="H9" s="26">
        <v>0</v>
      </c>
    </row>
    <row r="10" spans="2:8" x14ac:dyDescent="0.2">
      <c r="B10" s="26"/>
      <c r="C10" s="26"/>
      <c r="D10" s="26"/>
      <c r="E10" s="26"/>
      <c r="F10" s="26"/>
      <c r="G10" s="26"/>
      <c r="H10" s="26"/>
    </row>
    <row r="11" spans="2:8" ht="15" x14ac:dyDescent="0.25">
      <c r="B11" s="24" t="s">
        <v>53</v>
      </c>
      <c r="C11" s="24"/>
      <c r="D11" s="24"/>
      <c r="E11" s="24"/>
      <c r="F11" s="24"/>
      <c r="G11" s="24"/>
      <c r="H11" s="24"/>
    </row>
    <row r="12" spans="2:8" x14ac:dyDescent="0.2">
      <c r="B12" s="25"/>
      <c r="C12" s="25"/>
      <c r="D12" s="25"/>
      <c r="E12" s="25"/>
      <c r="F12" s="25"/>
      <c r="G12" s="25"/>
      <c r="H12" s="26"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ht="15" x14ac:dyDescent="0.25">
      <c r="B14" s="24" t="s">
        <v>60</v>
      </c>
      <c r="C14" s="24"/>
      <c r="D14" s="24"/>
      <c r="E14" s="24"/>
      <c r="F14" s="24"/>
      <c r="G14" s="24"/>
      <c r="H14" s="24"/>
    </row>
    <row r="15" spans="2:8" x14ac:dyDescent="0.2">
      <c r="B15" s="25"/>
      <c r="C15" s="25"/>
      <c r="D15" s="25"/>
      <c r="E15" s="25"/>
      <c r="F15" s="25"/>
      <c r="G15" s="25"/>
      <c r="H15" s="26">
        <v>0</v>
      </c>
    </row>
    <row r="17" spans="2:8" ht="20.25" customHeight="1" x14ac:dyDescent="0.25">
      <c r="B17" s="32" t="s">
        <v>63</v>
      </c>
      <c r="C17" s="32"/>
      <c r="D17" s="32"/>
      <c r="E17" s="32"/>
      <c r="F17" s="32"/>
      <c r="G17" s="32"/>
      <c r="H17" s="32">
        <v>0</v>
      </c>
    </row>
    <row r="19" spans="2:8" ht="15" x14ac:dyDescent="0.25">
      <c r="B19" s="31" t="s">
        <v>64</v>
      </c>
      <c r="C19" s="31"/>
      <c r="D19" s="31"/>
      <c r="E19" s="31"/>
      <c r="F19" s="31"/>
      <c r="G19" s="31"/>
      <c r="H19" s="31"/>
    </row>
    <row r="20" spans="2:8" x14ac:dyDescent="0.2">
      <c r="B20" s="26"/>
      <c r="C20" s="26"/>
      <c r="D20" s="26"/>
      <c r="E20" s="26"/>
      <c r="F20" s="26"/>
      <c r="G20" s="26"/>
      <c r="H20" s="26">
        <v>0</v>
      </c>
    </row>
    <row r="21" spans="2:8" x14ac:dyDescent="0.2">
      <c r="B21" s="26"/>
      <c r="C21" s="26"/>
      <c r="D21" s="26"/>
      <c r="E21" s="26"/>
      <c r="F21" s="26"/>
      <c r="G21" s="26"/>
      <c r="H21" s="26"/>
    </row>
    <row r="22" spans="2:8" ht="20.25" customHeight="1" x14ac:dyDescent="0.25">
      <c r="B22" s="32" t="s">
        <v>65</v>
      </c>
      <c r="C22" s="32"/>
      <c r="D22" s="32"/>
      <c r="E22" s="32"/>
      <c r="F22" s="32"/>
      <c r="G22" s="32"/>
      <c r="H22" s="32">
        <v>0</v>
      </c>
    </row>
    <row r="24" spans="2:8" ht="15" x14ac:dyDescent="0.25">
      <c r="B24" s="31" t="s">
        <v>67</v>
      </c>
      <c r="C24" s="31"/>
      <c r="D24" s="31"/>
      <c r="E24" s="31"/>
      <c r="F24" s="31"/>
      <c r="G24" s="31"/>
      <c r="H24" s="31"/>
    </row>
    <row r="25" spans="2:8" x14ac:dyDescent="0.2">
      <c r="B25" s="26"/>
      <c r="C25" s="26"/>
      <c r="D25" s="26"/>
      <c r="E25" s="26"/>
      <c r="F25" s="26"/>
      <c r="G25" s="26"/>
      <c r="H25" s="26">
        <v>0</v>
      </c>
    </row>
    <row r="26" spans="2:8" x14ac:dyDescent="0.2">
      <c r="B26" s="26"/>
      <c r="C26" s="26"/>
      <c r="D26" s="26"/>
      <c r="E26" s="26"/>
      <c r="F26" s="26"/>
      <c r="G26" s="26"/>
      <c r="H26" s="26"/>
    </row>
    <row r="27" spans="2:8" ht="20.25" customHeight="1" x14ac:dyDescent="0.25">
      <c r="B27" s="32" t="s">
        <v>66</v>
      </c>
      <c r="C27" s="32"/>
      <c r="D27" s="32"/>
      <c r="E27" s="32"/>
      <c r="F27" s="32"/>
      <c r="G27" s="32"/>
      <c r="H27" s="32">
        <v>0</v>
      </c>
    </row>
    <row r="29" spans="2:8" ht="15" x14ac:dyDescent="0.25">
      <c r="B29" s="31" t="s">
        <v>68</v>
      </c>
      <c r="C29" s="31"/>
      <c r="D29" s="31"/>
      <c r="E29" s="31"/>
      <c r="F29" s="31"/>
      <c r="G29" s="31"/>
      <c r="H29" s="31"/>
    </row>
    <row r="30" spans="2:8" s="50" customFormat="1" ht="15" x14ac:dyDescent="0.25">
      <c r="B30" s="55" t="s">
        <v>104</v>
      </c>
      <c r="C30" s="26"/>
      <c r="D30" s="56"/>
      <c r="E30" s="26"/>
      <c r="F30" s="26"/>
      <c r="G30" s="26"/>
      <c r="H30" s="59"/>
    </row>
    <row r="31" spans="2:8" s="50" customFormat="1" ht="15" x14ac:dyDescent="0.25">
      <c r="B31" s="55" t="s">
        <v>108</v>
      </c>
      <c r="C31" s="51" t="s">
        <v>114</v>
      </c>
      <c r="D31" s="56"/>
      <c r="E31" s="26"/>
      <c r="F31" s="26"/>
      <c r="G31" s="26"/>
      <c r="H31" s="82">
        <v>50.338749999999997</v>
      </c>
    </row>
    <row r="32" spans="2:8" s="62" customFormat="1" ht="15" x14ac:dyDescent="0.25">
      <c r="B32" s="55" t="s">
        <v>108</v>
      </c>
      <c r="C32" s="51" t="s">
        <v>115</v>
      </c>
      <c r="D32" s="56"/>
      <c r="E32" s="26"/>
      <c r="F32" s="26"/>
      <c r="G32" s="26"/>
      <c r="H32" s="82">
        <v>97.12</v>
      </c>
    </row>
    <row r="33" spans="2:8" s="50" customFormat="1" ht="15" x14ac:dyDescent="0.25">
      <c r="B33" s="55" t="s">
        <v>108</v>
      </c>
      <c r="C33" s="51" t="s">
        <v>116</v>
      </c>
      <c r="D33" s="56"/>
      <c r="E33" s="26"/>
      <c r="F33" s="26"/>
      <c r="G33" s="26"/>
      <c r="H33" s="82">
        <v>50.319199999999995</v>
      </c>
    </row>
    <row r="34" spans="2:8" ht="15" x14ac:dyDescent="0.25">
      <c r="B34" s="55" t="s">
        <v>99</v>
      </c>
      <c r="C34" s="26"/>
      <c r="D34" s="56"/>
      <c r="E34" s="26"/>
      <c r="F34" s="26"/>
      <c r="G34" s="26"/>
      <c r="H34" s="59"/>
    </row>
    <row r="35" spans="2:8" ht="15" x14ac:dyDescent="0.25">
      <c r="B35" s="57" t="s">
        <v>100</v>
      </c>
      <c r="C35" s="26"/>
      <c r="D35" s="56"/>
      <c r="E35" s="26"/>
      <c r="F35" s="26"/>
      <c r="G35" s="26"/>
      <c r="H35" s="59"/>
    </row>
    <row r="36" spans="2:8" ht="20.25" customHeight="1" x14ac:dyDescent="0.25">
      <c r="B36" s="32" t="s">
        <v>69</v>
      </c>
      <c r="C36" s="32"/>
      <c r="D36" s="32"/>
      <c r="E36" s="32"/>
      <c r="F36" s="32"/>
      <c r="G36" s="32"/>
      <c r="H36" s="58">
        <v>197.77795</v>
      </c>
    </row>
    <row r="38" spans="2:8" ht="20.25" customHeight="1" x14ac:dyDescent="0.25">
      <c r="B38" s="32" t="s">
        <v>77</v>
      </c>
      <c r="C38" s="32"/>
      <c r="D38" s="32"/>
      <c r="E38" s="32"/>
      <c r="F38" s="32"/>
      <c r="G38" s="32"/>
      <c r="H38" s="58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B2:H25"/>
  <sheetViews>
    <sheetView showGridLines="0" showZeros="0" rightToLeft="1" zoomScaleNormal="100" workbookViewId="0"/>
  </sheetViews>
  <sheetFormatPr defaultRowHeight="14.25" x14ac:dyDescent="0.2"/>
  <cols>
    <col min="1" max="1" width="3.125" customWidth="1"/>
    <col min="2" max="2" width="29.375" customWidth="1"/>
    <col min="3" max="3" width="9.625" customWidth="1"/>
    <col min="4" max="4" width="10" customWidth="1"/>
    <col min="5" max="6" width="13.875" customWidth="1"/>
    <col min="7" max="7" width="16.75" customWidth="1"/>
    <col min="8" max="8" width="17.5" customWidth="1"/>
  </cols>
  <sheetData>
    <row r="2" spans="2:8" ht="15" x14ac:dyDescent="0.25">
      <c r="B2" s="22" t="s">
        <v>121</v>
      </c>
      <c r="C2" s="22"/>
      <c r="D2" s="22"/>
      <c r="E2" s="22"/>
      <c r="F2" s="22"/>
      <c r="G2" s="22"/>
      <c r="H2" s="22"/>
    </row>
    <row r="3" spans="2:8" ht="15" x14ac:dyDescent="0.25">
      <c r="B3" s="22"/>
      <c r="C3" s="22"/>
      <c r="D3" s="22"/>
      <c r="E3" s="22"/>
      <c r="F3" s="22"/>
      <c r="G3" s="22"/>
      <c r="H3" s="22"/>
    </row>
    <row r="4" spans="2:8" ht="15" x14ac:dyDescent="0.25">
      <c r="B4" s="22" t="s" vm="76">
        <v>118</v>
      </c>
      <c r="C4" s="22"/>
      <c r="D4" s="22"/>
      <c r="E4" s="22"/>
      <c r="F4" s="22"/>
      <c r="G4" s="22"/>
      <c r="H4" s="22"/>
    </row>
    <row r="6" spans="2:8" ht="42" customHeight="1" x14ac:dyDescent="0.2">
      <c r="B6" s="23" t="s">
        <v>84</v>
      </c>
      <c r="C6" s="23" t="s">
        <v>61</v>
      </c>
      <c r="D6" s="23" t="s">
        <v>54</v>
      </c>
      <c r="E6" s="23" t="s">
        <v>86</v>
      </c>
      <c r="F6" s="23" t="s">
        <v>70</v>
      </c>
      <c r="G6" s="23" t="s">
        <v>51</v>
      </c>
      <c r="H6" s="23" t="s">
        <v>62</v>
      </c>
    </row>
    <row r="7" spans="2:8" ht="15" x14ac:dyDescent="0.25">
      <c r="B7" s="31" t="s">
        <v>71</v>
      </c>
      <c r="C7" s="31"/>
      <c r="D7" s="31"/>
      <c r="E7" s="31"/>
      <c r="F7" s="31"/>
      <c r="G7" s="31"/>
      <c r="H7" s="31"/>
    </row>
    <row r="8" spans="2:8" ht="15" x14ac:dyDescent="0.25">
      <c r="B8" s="27" t="s">
        <v>72</v>
      </c>
      <c r="C8" s="27"/>
      <c r="D8" s="27"/>
      <c r="E8" s="27"/>
      <c r="F8" s="27"/>
      <c r="G8" s="27"/>
      <c r="H8" s="27"/>
    </row>
    <row r="9" spans="2:8" x14ac:dyDescent="0.2">
      <c r="B9" s="26"/>
      <c r="C9" s="26"/>
      <c r="D9" s="26"/>
      <c r="E9" s="26"/>
      <c r="F9" s="26"/>
      <c r="G9" s="26"/>
      <c r="H9" s="26">
        <v>0</v>
      </c>
    </row>
    <row r="10" spans="2:8" x14ac:dyDescent="0.2">
      <c r="B10" s="26"/>
      <c r="C10" s="26"/>
      <c r="D10" s="26"/>
      <c r="E10" s="26"/>
      <c r="F10" s="26"/>
      <c r="G10" s="26"/>
      <c r="H10" s="26"/>
    </row>
    <row r="11" spans="2:8" ht="15" x14ac:dyDescent="0.25">
      <c r="B11" s="27" t="s">
        <v>73</v>
      </c>
      <c r="C11" s="24"/>
      <c r="D11" s="24"/>
      <c r="E11" s="24"/>
      <c r="F11" s="24"/>
      <c r="G11" s="24"/>
      <c r="H11" s="24"/>
    </row>
    <row r="12" spans="2:8" x14ac:dyDescent="0.2">
      <c r="B12" s="25"/>
      <c r="C12" s="25"/>
      <c r="D12" s="25"/>
      <c r="E12" s="25"/>
      <c r="F12" s="25"/>
      <c r="G12" s="25"/>
      <c r="H12" s="26"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ht="15" x14ac:dyDescent="0.25">
      <c r="B14" s="24" t="s">
        <v>74</v>
      </c>
      <c r="C14" s="24"/>
      <c r="D14" s="24"/>
      <c r="E14" s="24"/>
      <c r="F14" s="24"/>
      <c r="G14" s="24"/>
      <c r="H14" s="24"/>
    </row>
    <row r="15" spans="2:8" x14ac:dyDescent="0.2">
      <c r="B15" s="25"/>
      <c r="C15" s="25"/>
      <c r="D15" s="25"/>
      <c r="E15" s="25"/>
      <c r="F15" s="25"/>
      <c r="G15" s="25"/>
      <c r="H15" s="26">
        <v>0</v>
      </c>
    </row>
    <row r="17" spans="2:8" ht="15" x14ac:dyDescent="0.25">
      <c r="B17" s="24" t="s">
        <v>75</v>
      </c>
      <c r="C17" s="24"/>
      <c r="D17" s="24"/>
      <c r="E17" s="24"/>
      <c r="F17" s="24"/>
      <c r="G17" s="24"/>
      <c r="H17" s="24"/>
    </row>
    <row r="18" spans="2:8" x14ac:dyDescent="0.2">
      <c r="B18" s="25"/>
      <c r="C18" s="25"/>
      <c r="D18" s="25"/>
      <c r="E18" s="25"/>
      <c r="F18" s="25"/>
      <c r="G18" s="25"/>
      <c r="H18" s="26">
        <v>0</v>
      </c>
    </row>
    <row r="21" spans="2:8" ht="15" x14ac:dyDescent="0.25">
      <c r="B21" s="31" t="s">
        <v>76</v>
      </c>
      <c r="C21" s="31"/>
      <c r="D21" s="31"/>
      <c r="E21" s="31"/>
      <c r="F21" s="31"/>
      <c r="G21" s="31"/>
      <c r="H21" s="31"/>
    </row>
    <row r="22" spans="2:8" x14ac:dyDescent="0.2">
      <c r="B22" s="79" t="s">
        <v>112</v>
      </c>
      <c r="C22" s="80"/>
      <c r="D22" s="80"/>
      <c r="E22" s="80"/>
      <c r="F22" s="80"/>
      <c r="G22" s="80"/>
      <c r="H22" s="81"/>
    </row>
    <row r="23" spans="2:8" x14ac:dyDescent="0.2">
      <c r="B23" s="79" t="s">
        <v>113</v>
      </c>
      <c r="C23" s="80"/>
      <c r="D23" s="80"/>
      <c r="E23" s="80"/>
      <c r="F23" s="80"/>
      <c r="G23" s="80"/>
      <c r="H23" s="81">
        <v>0.8495560125696483</v>
      </c>
    </row>
    <row r="24" spans="2:8" x14ac:dyDescent="0.2">
      <c r="B24" s="26"/>
      <c r="C24" s="26"/>
      <c r="D24" s="26"/>
      <c r="E24" s="26"/>
      <c r="F24" s="26"/>
      <c r="G24" s="26"/>
      <c r="H24" s="26"/>
    </row>
    <row r="25" spans="2:8" ht="15" x14ac:dyDescent="0.25">
      <c r="B25" s="32" t="s">
        <v>77</v>
      </c>
      <c r="C25" s="32"/>
      <c r="D25" s="32"/>
      <c r="E25" s="32"/>
      <c r="F25" s="32"/>
      <c r="G25" s="32"/>
      <c r="H25" s="37">
        <v>0.8495560125696483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B2:F27"/>
  <sheetViews>
    <sheetView showGridLines="0" showZeros="0" rightToLeft="1" zoomScale="85" zoomScaleNormal="85" workbookViewId="0"/>
  </sheetViews>
  <sheetFormatPr defaultRowHeight="14.25" x14ac:dyDescent="0.2"/>
  <cols>
    <col min="1" max="1" width="3.125" customWidth="1"/>
    <col min="2" max="2" width="29.375" customWidth="1"/>
    <col min="3" max="3" width="13.875" customWidth="1"/>
    <col min="4" max="4" width="10" customWidth="1"/>
    <col min="5" max="5" width="16.75" customWidth="1"/>
    <col min="6" max="6" width="17.5" customWidth="1"/>
    <col min="10" max="10" width="11.125" bestFit="1" customWidth="1"/>
  </cols>
  <sheetData>
    <row r="2" spans="2:6" ht="15" x14ac:dyDescent="0.25">
      <c r="B2" s="22" t="s">
        <v>120</v>
      </c>
      <c r="C2" s="22"/>
      <c r="D2" s="22"/>
      <c r="E2" s="22"/>
      <c r="F2" s="22"/>
    </row>
    <row r="3" spans="2:6" ht="15" x14ac:dyDescent="0.25">
      <c r="B3" s="22"/>
      <c r="C3" s="22"/>
      <c r="D3" s="22"/>
      <c r="E3" s="22"/>
      <c r="F3" s="22"/>
    </row>
    <row r="4" spans="2:6" ht="15" x14ac:dyDescent="0.25">
      <c r="B4" s="38" t="s" vm="76">
        <v>118</v>
      </c>
      <c r="C4" s="22"/>
      <c r="D4" s="22"/>
      <c r="E4" s="22"/>
      <c r="F4" s="22"/>
    </row>
    <row r="6" spans="2:6" ht="42" customHeight="1" x14ac:dyDescent="0.2">
      <c r="B6" s="23" t="s">
        <v>96</v>
      </c>
      <c r="C6" s="23" t="s">
        <v>78</v>
      </c>
      <c r="D6" s="23" t="s">
        <v>54</v>
      </c>
      <c r="E6" s="23" t="s">
        <v>51</v>
      </c>
      <c r="F6" s="23" t="s">
        <v>79</v>
      </c>
    </row>
    <row r="7" spans="2:6" ht="15" x14ac:dyDescent="0.25">
      <c r="B7" s="31" t="s">
        <v>48</v>
      </c>
      <c r="C7" s="31"/>
      <c r="D7" s="31"/>
      <c r="E7" s="31"/>
      <c r="F7" s="31"/>
    </row>
    <row r="8" spans="2:6" ht="15" x14ac:dyDescent="0.25">
      <c r="B8" s="27" t="s">
        <v>74</v>
      </c>
      <c r="C8" s="27"/>
      <c r="D8" s="27"/>
      <c r="E8" s="27"/>
      <c r="F8" s="27"/>
    </row>
    <row r="9" spans="2:6" ht="15" x14ac:dyDescent="0.25">
      <c r="B9" s="26"/>
      <c r="C9" s="51"/>
      <c r="D9" s="53"/>
      <c r="E9" s="34"/>
      <c r="F9" s="52"/>
    </row>
    <row r="10" spans="2:6" ht="15" x14ac:dyDescent="0.25">
      <c r="B10" s="26"/>
      <c r="C10" s="51"/>
      <c r="D10" s="26"/>
      <c r="E10" s="26"/>
      <c r="F10" s="52"/>
    </row>
    <row r="11" spans="2:6" ht="15" x14ac:dyDescent="0.25">
      <c r="B11" s="26"/>
      <c r="C11" s="51"/>
      <c r="D11" s="26"/>
      <c r="E11" s="34"/>
      <c r="F11" s="52"/>
    </row>
    <row r="12" spans="2:6" ht="15" x14ac:dyDescent="0.25">
      <c r="B12" s="26"/>
      <c r="C12" s="51"/>
      <c r="D12" s="26"/>
      <c r="E12" s="26"/>
      <c r="F12" s="52"/>
    </row>
    <row r="13" spans="2:6" ht="15" x14ac:dyDescent="0.25">
      <c r="B13" s="27" t="s">
        <v>75</v>
      </c>
      <c r="C13" s="24"/>
      <c r="D13" s="24"/>
      <c r="E13" s="24"/>
      <c r="F13" s="24"/>
    </row>
    <row r="14" spans="2:6" x14ac:dyDescent="0.2">
      <c r="B14" s="25"/>
      <c r="C14" s="25"/>
      <c r="D14" s="25"/>
      <c r="E14" s="25"/>
      <c r="F14" s="26">
        <v>0</v>
      </c>
    </row>
    <row r="15" spans="2:6" x14ac:dyDescent="0.2">
      <c r="B15" s="25"/>
      <c r="C15" s="25"/>
      <c r="D15" s="25"/>
      <c r="E15" s="25"/>
      <c r="F15" s="25"/>
    </row>
    <row r="16" spans="2:6" ht="20.25" customHeight="1" x14ac:dyDescent="0.2">
      <c r="B16" s="35" t="s">
        <v>50</v>
      </c>
      <c r="C16" s="35"/>
      <c r="D16" s="35"/>
      <c r="E16" s="35"/>
      <c r="F16" s="36">
        <v>0</v>
      </c>
    </row>
    <row r="17" spans="2:6" ht="20.25" customHeight="1" x14ac:dyDescent="0.25">
      <c r="B17" s="29"/>
      <c r="C17" s="29"/>
      <c r="D17" s="29"/>
      <c r="E17" s="29"/>
      <c r="F17" s="29"/>
    </row>
    <row r="18" spans="2:6" ht="15" x14ac:dyDescent="0.25">
      <c r="B18" s="31" t="s">
        <v>80</v>
      </c>
      <c r="C18" s="31"/>
      <c r="D18" s="31"/>
      <c r="E18" s="31"/>
      <c r="F18" s="31"/>
    </row>
    <row r="19" spans="2:6" ht="15" x14ac:dyDescent="0.25">
      <c r="B19" s="24" t="s">
        <v>81</v>
      </c>
      <c r="C19" s="24"/>
      <c r="D19" s="24"/>
      <c r="E19" s="24"/>
      <c r="F19" s="24"/>
    </row>
    <row r="20" spans="2:6" x14ac:dyDescent="0.2">
      <c r="B20" s="25"/>
      <c r="C20" s="25"/>
      <c r="D20" s="25"/>
      <c r="E20" s="25"/>
      <c r="F20" s="26">
        <v>0</v>
      </c>
    </row>
    <row r="22" spans="2:6" ht="15" x14ac:dyDescent="0.25">
      <c r="B22" s="24" t="s">
        <v>82</v>
      </c>
      <c r="C22" s="24"/>
      <c r="D22" s="24"/>
      <c r="E22" s="24"/>
      <c r="F22" s="24"/>
    </row>
    <row r="23" spans="2:6" x14ac:dyDescent="0.2">
      <c r="B23" s="25"/>
      <c r="C23" s="25"/>
      <c r="D23" s="25"/>
      <c r="E23" s="25"/>
      <c r="F23" s="26">
        <v>0</v>
      </c>
    </row>
    <row r="25" spans="2:6" ht="20.25" customHeight="1" x14ac:dyDescent="0.25">
      <c r="B25" s="32" t="s">
        <v>63</v>
      </c>
      <c r="C25" s="32"/>
      <c r="D25" s="32"/>
      <c r="E25" s="32"/>
      <c r="F25" s="32"/>
    </row>
    <row r="26" spans="2:6" ht="20.25" customHeight="1" x14ac:dyDescent="0.25">
      <c r="B26" s="29"/>
      <c r="C26" s="29"/>
      <c r="D26" s="29"/>
      <c r="E26" s="29"/>
      <c r="F26" s="29"/>
    </row>
    <row r="27" spans="2:6" ht="20.25" customHeight="1" x14ac:dyDescent="0.2">
      <c r="B27" s="35" t="s">
        <v>83</v>
      </c>
      <c r="C27" s="35"/>
      <c r="D27" s="35"/>
      <c r="E27" s="35"/>
      <c r="F27" s="36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</vt:i4>
      </vt:variant>
    </vt:vector>
  </HeadingPairs>
  <TitlesOfParts>
    <vt:vector size="10" baseType="lpstr">
      <vt:lpstr>נספח 1</vt:lpstr>
      <vt:lpstr>נספח 2 - 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2021-03-25T12:36:37Z</dcterms:modified>
</cp:coreProperties>
</file>