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9"/>
  </bookViews>
  <sheets>
    <sheet name="863" sheetId="8" r:id="rId1"/>
    <sheet name="862" sheetId="15" r:id="rId2"/>
    <sheet name="859" sheetId="16" r:id="rId3"/>
    <sheet name="858" sheetId="17" r:id="rId4"/>
    <sheet name="8012" sheetId="22" r:id="rId5"/>
    <sheet name="9779" sheetId="23" r:id="rId6"/>
    <sheet name="9780" sheetId="18" r:id="rId7"/>
    <sheet name="9781" sheetId="19" r:id="rId8"/>
    <sheet name="13565" sheetId="21" r:id="rId9"/>
    <sheet name="מגדל תגמולים- נספח 1" sheetId="20" r:id="rId10"/>
    <sheet name="מגדל תגמולים- נספח 2" sheetId="13" r:id="rId11"/>
    <sheet name="מגדל תגמולים- נספח 3" sheetId="14" r:id="rId12"/>
  </sheets>
  <definedNames>
    <definedName name="_xlnm.Print_Area" localSheetId="8">'13565'!$A$1:$B$42</definedName>
    <definedName name="_xlnm.Print_Area" localSheetId="4">'8012'!$A$1:$C$42</definedName>
    <definedName name="_xlnm.Print_Area" localSheetId="3">'858'!$A$1:$C$42</definedName>
    <definedName name="_xlnm.Print_Area" localSheetId="2">'859'!$A$1:$C$42</definedName>
    <definedName name="_xlnm.Print_Area" localSheetId="1">'862'!$A$1:$C$42</definedName>
    <definedName name="_xlnm.Print_Area" localSheetId="0">'863'!$A$1:$C$42</definedName>
    <definedName name="_xlnm.Print_Area" localSheetId="5">'9779'!$A$1:$C$42</definedName>
    <definedName name="_xlnm.Print_Area" localSheetId="6">'9780'!$A$1:$C$42</definedName>
    <definedName name="_xlnm.Print_Area" localSheetId="7">'9781'!$A$1:$C$42</definedName>
    <definedName name="_xlnm.Print_Area" localSheetId="9">'מגדל תגמולים- נספח 1'!$A$1:$C$42</definedName>
  </definedNames>
  <calcPr calcId="145621"/>
</workbook>
</file>

<file path=xl/calcChain.xml><?xml version="1.0" encoding="utf-8"?>
<calcChain xmlns="http://schemas.openxmlformats.org/spreadsheetml/2006/main">
  <c r="C60" i="14" l="1"/>
  <c r="C58" i="14"/>
  <c r="C15" i="14"/>
  <c r="C37" i="14"/>
  <c r="C62" i="14"/>
  <c r="D69" i="13"/>
  <c r="D57" i="13"/>
  <c r="D46" i="13"/>
  <c r="D67" i="13" s="1"/>
  <c r="D35" i="13"/>
  <c r="D19" i="13"/>
  <c r="C44" i="21" l="1"/>
  <c r="C44" i="19"/>
  <c r="C44" i="18"/>
  <c r="C44" i="23"/>
  <c r="C44" i="22"/>
  <c r="C44" i="17"/>
  <c r="C44" i="16"/>
  <c r="C44" i="15"/>
  <c r="C44" i="8"/>
  <c r="C40" i="20"/>
  <c r="C32" i="20"/>
  <c r="C31" i="20"/>
  <c r="C28" i="20"/>
  <c r="C27" i="20"/>
  <c r="C26" i="20"/>
  <c r="C25" i="20"/>
  <c r="C24" i="20"/>
  <c r="C23" i="20"/>
  <c r="C22" i="20"/>
  <c r="C21" i="20"/>
  <c r="C18" i="20"/>
  <c r="C17" i="20"/>
  <c r="C16" i="20"/>
  <c r="C13" i="20"/>
  <c r="C12" i="20"/>
  <c r="C9" i="20"/>
  <c r="C8" i="20"/>
  <c r="C30" i="23" l="1"/>
  <c r="C20" i="23"/>
  <c r="C15" i="23"/>
  <c r="C11" i="23"/>
  <c r="C7" i="23"/>
  <c r="C30" i="22"/>
  <c r="C20" i="22"/>
  <c r="C37" i="22" s="1"/>
  <c r="C15" i="22"/>
  <c r="C11" i="22"/>
  <c r="C7" i="22"/>
  <c r="C30" i="21"/>
  <c r="C20" i="21"/>
  <c r="C37" i="21" s="1"/>
  <c r="C15" i="21"/>
  <c r="C11" i="21"/>
  <c r="C7" i="21"/>
  <c r="C30" i="20"/>
  <c r="C20" i="20"/>
  <c r="C15" i="20"/>
  <c r="C11" i="20"/>
  <c r="C7" i="20"/>
  <c r="C44" i="20"/>
  <c r="C30" i="19"/>
  <c r="C20" i="19"/>
  <c r="C37" i="19" s="1"/>
  <c r="C15" i="19"/>
  <c r="C11" i="19"/>
  <c r="C7" i="19"/>
  <c r="C30" i="18"/>
  <c r="C20" i="18"/>
  <c r="C37" i="18" s="1"/>
  <c r="C15" i="18"/>
  <c r="C11" i="18"/>
  <c r="C7" i="18"/>
  <c r="C30" i="17"/>
  <c r="C20" i="17"/>
  <c r="C37" i="17" s="1"/>
  <c r="C15" i="17"/>
  <c r="C11" i="17"/>
  <c r="C7" i="17"/>
  <c r="C30" i="16"/>
  <c r="C20" i="16"/>
  <c r="C15" i="16"/>
  <c r="C11" i="16"/>
  <c r="C7" i="16"/>
  <c r="C30" i="15"/>
  <c r="C20" i="15"/>
  <c r="C37" i="15" s="1"/>
  <c r="C15" i="15"/>
  <c r="C11" i="15"/>
  <c r="C7" i="15"/>
  <c r="C20" i="8"/>
  <c r="C37" i="8" s="1"/>
  <c r="C15" i="8"/>
  <c r="C30" i="8"/>
  <c r="C11" i="8"/>
  <c r="C7" i="8"/>
  <c r="C34" i="21" l="1"/>
  <c r="C38" i="21" s="1"/>
  <c r="C34" i="20"/>
  <c r="C38" i="20" s="1"/>
  <c r="C34" i="19"/>
  <c r="C38" i="19" s="1"/>
  <c r="C34" i="18"/>
  <c r="C38" i="18" s="1"/>
  <c r="C34" i="23"/>
  <c r="C38" i="23" s="1"/>
  <c r="C34" i="22"/>
  <c r="C38" i="22" s="1"/>
  <c r="C34" i="17"/>
  <c r="C38" i="17" s="1"/>
  <c r="C34" i="16"/>
  <c r="C38" i="16" s="1"/>
  <c r="C34" i="15"/>
  <c r="C38" i="15" s="1"/>
  <c r="C34" i="8"/>
  <c r="C38" i="8" s="1"/>
  <c r="C37" i="23"/>
  <c r="C37" i="20"/>
  <c r="C37" i="16"/>
</calcChain>
</file>

<file path=xl/sharedStrings.xml><?xml version="1.0" encoding="utf-8"?>
<sst xmlns="http://schemas.openxmlformats.org/spreadsheetml/2006/main" count="511" uniqueCount="98">
  <si>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</si>
  <si>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</si>
  <si>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</si>
  <si>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</si>
  <si>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</si>
  <si>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</si>
  <si>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</si>
  <si>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</si>
  <si>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</si>
  <si>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</si>
  <si>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</si>
  <si>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</si>
  <si>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</si>
  <si>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</si>
  <si>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</si>
  <si>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</si>
  <si>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</si>
  <si>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</si>
  <si>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</si>
  <si>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</si>
  <si>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</si>
  <si>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</si>
  <si>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</si>
  <si>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</si>
  <si>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</si>
  <si>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</si>
  <si>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</si>
  <si>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</si>
  <si>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</si>
  <si>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</si>
  <si>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</si>
  <si>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</si>
  <si>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</si>
  <si>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</si>
  <si>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</si>
  <si>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לתגמולים ולפיצויים- מסלול מניות- מספר באוצר 863</t>
  </si>
  <si>
    <t>מגדל לתגמולים ולפיצויים- מסלול חו"ל- מספר באוצר 862</t>
  </si>
  <si>
    <t>מגדל לתגמולים ולפיצויים- מסלול אג"ח ממשלתי ישראלי- מספר באוצר 859</t>
  </si>
  <si>
    <t>מגדל לתגמולים ולפיצויים- מסלול שקלי טווח קצר- מספר באוצר 858</t>
  </si>
  <si>
    <t>מגדל לתגמולים ולפיצויים- מסלול אג"ח עד 10% מניות- מספר באוצר 8012</t>
  </si>
  <si>
    <t>מגדל לתגמולים ולפיצויים- מסלול לבני 50 ומטה- מספר באוצר 9779</t>
  </si>
  <si>
    <t>מגדל לתגמולים ולפיצויים- מסלול לבני 50 עד 60- מספר באוצר 9780</t>
  </si>
  <si>
    <t>מגדל לתגמולים ולפיצויים- מסלול לבני 60 ומעלה- מספר באוצר 9781</t>
  </si>
  <si>
    <t>מגדל לתגמולים ולפיצויים- מסלול מחקה מדד S&amp;P500- מספר באוצר 13565</t>
  </si>
  <si>
    <t xml:space="preserve">שם הקופה:  </t>
  </si>
  <si>
    <t>מגדל לתגמולים ולפיצויים- מצרפי (מספרים באוצר- 858, 859, 862, 863, 8012, 9779, 9780, 9781, 13565)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</si>
  <si>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</si>
  <si>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</si>
  <si>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</si>
  <si>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</si>
  <si>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</si>
  <si>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</si>
  <si>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סך עמלות ברוקראז'</t>
  </si>
  <si>
    <t>עמלות קסטודיאן</t>
  </si>
  <si>
    <t>פועלים</t>
  </si>
  <si>
    <t>לאומי</t>
  </si>
  <si>
    <t>דיסקונט</t>
  </si>
  <si>
    <t>מזרחי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</si>
  <si>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</si>
  <si>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</si>
  <si>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</si>
  <si>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</si>
  <si>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</si>
  <si>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</si>
  <si>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</si>
  <si>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</si>
  <si>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</si>
  <si>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</si>
  <si>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</si>
  <si>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</si>
  <si>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</si>
  <si>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</si>
  <si>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</si>
  <si>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</si>
  <si>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</si>
  <si>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</si>
  <si>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</si>
  <si>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</si>
  <si>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</si>
  <si>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</si>
  <si>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</si>
  <si>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</si>
  <si>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</si>
  <si>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</si>
  <si>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</si>
  <si>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</si>
  <si>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</si>
  <si>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</si>
  <si>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</si>
  <si>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</si>
  <si>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</si>
  <si>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</si>
  <si>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</si>
  <si>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AMUNDI INVESTMENT SOLUTIONS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</si>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</sst>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 * #,##0_ ;_ * \-#,##0_ ;_ * &quot;-&quot;??_ ;_ @_ "/>
    <numFmt numFmtId="166" formatCode="0.000%"/>
    <numFmt numFmtId="168" formatCode="_(* #,##0.00_);_(* \(#,##0.00\);_(* &quot;-&quot;??_);_(@_)"/>
    <numFmt numFmtId="169" formatCode="#,##0.0"/>
    <numFmt numFmtId="170" formatCode="_-&quot;₪&quot;* #,##0_-;\-&quot;₪&quot;* #,##0_-;_-&quot;₪&quot;* &quot;-&quot;_-;_-@_-"/>
    <numFmt numFmtId="171" formatCode="_ [$€-2]\ * #,##0.00_ ;_ [$€-2]\ * \-#,##0.00_ ;_ [$€-2]\ * &quot;-&quot;??_ "/>
    <numFmt numFmtId="172" formatCode="_-* #,##0.00_-;\-* #,##0.00_-;_-* &quot;-&quot;??_-;_-@_-"/>
    <numFmt numFmtId="173" formatCode="_-* #,##0.00\ _D_M_-;\-* #,##0.00\ _D_M_-;_-* &quot;-&quot;??\ _D_M_-;_-@_-"/>
    <numFmt numFmtId="174" formatCode="General_)"/>
  </numFmts>
  <fonts count="11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8" applyNumberFormat="0" applyAlignment="0" applyProtection="0"/>
    <xf numFmtId="0" fontId="14" fillId="10" borderId="19" applyNumberFormat="0" applyAlignment="0" applyProtection="0"/>
    <xf numFmtId="0" fontId="15" fillId="10" borderId="18" applyNumberFormat="0" applyAlignment="0" applyProtection="0"/>
    <xf numFmtId="0" fontId="16" fillId="0" borderId="20" applyNumberFormat="0" applyFill="0" applyAlignment="0" applyProtection="0"/>
    <xf numFmtId="0" fontId="17" fillId="11" borderId="21" applyNumberFormat="0" applyAlignment="0" applyProtection="0"/>
    <xf numFmtId="0" fontId="18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8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" fillId="0" borderId="0" applyAlignment="0">
      <alignment horizontal="right" indent="2"/>
    </xf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8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8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/>
    <xf numFmtId="172" fontId="24" fillId="0" borderId="0" applyFont="0" applyFill="0" applyBorder="0" applyAlignment="0" applyProtection="0"/>
    <xf numFmtId="0" fontId="42" fillId="0" borderId="0"/>
    <xf numFmtId="0" fontId="42" fillId="0" borderId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68" borderId="0" applyNumberFormat="0" applyBorder="0" applyAlignment="0" applyProtection="0"/>
    <xf numFmtId="0" fontId="23" fillId="69" borderId="0" applyNumberFormat="0" applyBorder="0" applyAlignment="0" applyProtection="0"/>
    <xf numFmtId="0" fontId="42" fillId="6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23" fillId="72" borderId="0" applyNumberFormat="0" applyBorder="0" applyAlignment="0" applyProtection="0"/>
    <xf numFmtId="0" fontId="42" fillId="7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23" fillId="67" borderId="0" applyNumberFormat="0" applyBorder="0" applyAlignment="0" applyProtection="0"/>
    <xf numFmtId="0" fontId="42" fillId="74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23" fillId="76" borderId="0" applyNumberFormat="0" applyBorder="0" applyAlignment="0" applyProtection="0"/>
    <xf numFmtId="0" fontId="42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23" fillId="79" borderId="0" applyNumberFormat="0" applyBorder="0" applyAlignment="0" applyProtection="0"/>
    <xf numFmtId="0" fontId="42" fillId="7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23" fillId="71" borderId="0" applyNumberFormat="0" applyBorder="0" applyAlignment="0" applyProtection="0"/>
    <xf numFmtId="0" fontId="42" fillId="77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23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23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23" fillId="84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23" fillId="7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8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4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4" fillId="83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4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4" fillId="8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4" fillId="77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92" borderId="0" applyNumberFormat="0" applyBorder="0" applyAlignment="0" applyProtection="0"/>
    <xf numFmtId="0" fontId="47" fillId="93" borderId="0" applyNumberFormat="0" applyBorder="0" applyAlignment="0" applyProtection="0"/>
    <xf numFmtId="0" fontId="47" fillId="92" borderId="0" applyNumberFormat="0" applyBorder="0" applyAlignment="0" applyProtection="0"/>
    <xf numFmtId="0" fontId="42" fillId="0" borderId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47" fillId="94" borderId="0" applyNumberFormat="0" applyBorder="0" applyAlignment="0" applyProtection="0"/>
    <xf numFmtId="0" fontId="42" fillId="0" borderId="0"/>
    <xf numFmtId="0" fontId="48" fillId="96" borderId="0" applyNumberFormat="0" applyBorder="0" applyAlignment="0" applyProtection="0"/>
    <xf numFmtId="0" fontId="48" fillId="97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6" fillId="100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47" fillId="103" borderId="0" applyNumberFormat="0" applyBorder="0" applyAlignment="0" applyProtection="0"/>
    <xf numFmtId="0" fontId="42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6" fillId="108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7" fillId="109" borderId="0" applyNumberFormat="0" applyBorder="0" applyAlignment="0" applyProtection="0"/>
    <xf numFmtId="0" fontId="47" fillId="110" borderId="0" applyNumberFormat="0" applyBorder="0" applyAlignment="0" applyProtection="0"/>
    <xf numFmtId="0" fontId="47" fillId="109" borderId="0" applyNumberFormat="0" applyBorder="0" applyAlignment="0" applyProtection="0"/>
    <xf numFmtId="0" fontId="42" fillId="0" borderId="0"/>
    <xf numFmtId="0" fontId="47" fillId="111" borderId="0" applyNumberFormat="0" applyBorder="0" applyAlignment="0" applyProtection="0"/>
    <xf numFmtId="0" fontId="47" fillId="103" borderId="0" applyNumberFormat="0" applyBorder="0" applyAlignment="0" applyProtection="0"/>
    <xf numFmtId="0" fontId="47" fillId="111" borderId="0" applyNumberFormat="0" applyBorder="0" applyAlignment="0" applyProtection="0"/>
    <xf numFmtId="0" fontId="42" fillId="0" borderId="0"/>
    <xf numFmtId="0" fontId="48" fillId="112" borderId="0" applyNumberFormat="0" applyBorder="0" applyAlignment="0" applyProtection="0"/>
    <xf numFmtId="0" fontId="48" fillId="94" borderId="0" applyNumberFormat="0" applyBorder="0" applyAlignment="0" applyProtection="0"/>
    <xf numFmtId="0" fontId="48" fillId="112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6" fillId="113" borderId="0" applyNumberFormat="0" applyBorder="0" applyAlignment="0" applyProtection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3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5" borderId="0" applyNumberFormat="0" applyBorder="0" applyAlignment="0" applyProtection="0"/>
    <xf numFmtId="0" fontId="42" fillId="0" borderId="0"/>
    <xf numFmtId="0" fontId="48" fillId="103" borderId="0" applyNumberFormat="0" applyBorder="0" applyAlignment="0" applyProtection="0"/>
    <xf numFmtId="0" fontId="48" fillId="94" borderId="0" applyNumberFormat="0" applyBorder="0" applyAlignment="0" applyProtection="0"/>
    <xf numFmtId="0" fontId="48" fillId="103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6" fillId="91" borderId="0" applyNumberFormat="0" applyBorder="0" applyAlignment="0" applyProtection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7" fillId="110" borderId="0" applyNumberFormat="0" applyBorder="0" applyAlignment="0" applyProtection="0"/>
    <xf numFmtId="0" fontId="47" fillId="93" borderId="0" applyNumberFormat="0" applyBorder="0" applyAlignment="0" applyProtection="0"/>
    <xf numFmtId="0" fontId="47" fillId="110" borderId="0" applyNumberFormat="0" applyBorder="0" applyAlignment="0" applyProtection="0"/>
    <xf numFmtId="0" fontId="42" fillId="0" borderId="0"/>
    <xf numFmtId="0" fontId="47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6" fillId="100" borderId="0" applyNumberFormat="0" applyBorder="0" applyAlignment="0" applyProtection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7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04" borderId="0" applyNumberFormat="0" applyBorder="0" applyAlignment="0" applyProtection="0"/>
    <xf numFmtId="0" fontId="47" fillId="117" borderId="0" applyNumberFormat="0" applyBorder="0" applyAlignment="0" applyProtection="0"/>
    <xf numFmtId="0" fontId="42" fillId="0" borderId="0"/>
    <xf numFmtId="0" fontId="48" fillId="118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6" fillId="90" borderId="0" applyNumberFormat="0" applyBorder="0" applyAlignment="0" applyProtection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9" fillId="104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2" fillId="84" borderId="25" applyNumberFormat="0" applyAlignment="0" applyProtection="0"/>
    <xf numFmtId="0" fontId="53" fillId="120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4" fillId="76" borderId="25" applyNumberFormat="0" applyAlignment="0" applyProtection="0"/>
    <xf numFmtId="0" fontId="54" fillId="76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5" fillId="105" borderId="26" applyNumberFormat="0" applyAlignment="0" applyProtection="0"/>
    <xf numFmtId="0" fontId="56" fillId="121" borderId="26" applyNumberFormat="0" applyAlignment="0" applyProtection="0"/>
    <xf numFmtId="0" fontId="42" fillId="0" borderId="0"/>
    <xf numFmtId="0" fontId="57" fillId="122" borderId="27" applyNumberFormat="0" applyAlignment="0" applyProtection="0"/>
    <xf numFmtId="0" fontId="57" fillId="122" borderId="27" applyNumberFormat="0" applyAlignment="0" applyProtection="0"/>
    <xf numFmtId="0" fontId="56" fillId="121" borderId="26" applyNumberFormat="0" applyAlignment="0" applyProtection="0"/>
    <xf numFmtId="0" fontId="42" fillId="0" borderId="0"/>
    <xf numFmtId="43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7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2" fillId="0" borderId="0"/>
    <xf numFmtId="172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2" fillId="0" borderId="0"/>
    <xf numFmtId="0" fontId="42" fillId="0" borderId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42" fillId="0" borderId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42" fillId="0" borderId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59" fillId="123" borderId="0" applyNumberFormat="0" applyBorder="0" applyAlignment="0" applyProtection="0"/>
    <xf numFmtId="0" fontId="59" fillId="124" borderId="0" applyNumberFormat="0" applyBorder="0" applyAlignment="0" applyProtection="0"/>
    <xf numFmtId="0" fontId="59" fillId="123" borderId="0" applyNumberFormat="0" applyBorder="0" applyAlignment="0" applyProtection="0"/>
    <xf numFmtId="0" fontId="42" fillId="0" borderId="0"/>
    <xf numFmtId="0" fontId="59" fillId="125" borderId="0" applyNumberFormat="0" applyBorder="0" applyAlignment="0" applyProtection="0"/>
    <xf numFmtId="0" fontId="59" fillId="126" borderId="0" applyNumberFormat="0" applyBorder="0" applyAlignment="0" applyProtection="0"/>
    <xf numFmtId="0" fontId="59" fillId="125" borderId="0" applyNumberFormat="0" applyBorder="0" applyAlignment="0" applyProtection="0"/>
    <xf numFmtId="0" fontId="42" fillId="0" borderId="0"/>
    <xf numFmtId="0" fontId="59" fillId="127" borderId="0" applyNumberFormat="0" applyBorder="0" applyAlignment="0" applyProtection="0"/>
    <xf numFmtId="0" fontId="42" fillId="0" borderId="0"/>
    <xf numFmtId="171" fontId="21" fillId="0" borderId="0" applyFont="0" applyFill="0" applyBorder="0" applyAlignment="0" applyProtection="0"/>
    <xf numFmtId="0" fontId="42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3" fillId="128" borderId="0" applyNumberFormat="0" applyBorder="0" applyAlignment="0" applyProtection="0"/>
    <xf numFmtId="0" fontId="64" fillId="74" borderId="0" applyNumberFormat="0" applyBorder="0" applyAlignment="0" applyProtection="0"/>
    <xf numFmtId="0" fontId="42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4" fillId="74" borderId="0" applyNumberFormat="0" applyBorder="0" applyAlignment="0" applyProtection="0"/>
    <xf numFmtId="0" fontId="66" fillId="0" borderId="28" applyNumberFormat="0" applyAlignment="0" applyProtection="0">
      <alignment horizontal="left" vertical="center"/>
    </xf>
    <xf numFmtId="0" fontId="66" fillId="0" borderId="9">
      <alignment horizontal="left" vertical="center"/>
    </xf>
    <xf numFmtId="0" fontId="42" fillId="0" borderId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70" fillId="0" borderId="31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77" fillId="77" borderId="25" applyNumberFormat="0" applyAlignment="0" applyProtection="0"/>
    <xf numFmtId="0" fontId="78" fillId="117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79" fillId="81" borderId="25" applyNumberFormat="0" applyAlignment="0" applyProtection="0"/>
    <xf numFmtId="0" fontId="79" fillId="81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80" fillId="0" borderId="36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2" fillId="0" borderId="38" applyNumberFormat="0" applyFill="0" applyAlignment="0" applyProtection="0"/>
    <xf numFmtId="0" fontId="82" fillId="0" borderId="38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3" fillId="117" borderId="0" applyNumberFormat="0" applyBorder="0" applyAlignment="0" applyProtection="0"/>
    <xf numFmtId="0" fontId="84" fillId="86" borderId="0" applyNumberFormat="0" applyBorder="0" applyAlignment="0" applyProtection="0"/>
    <xf numFmtId="0" fontId="42" fillId="0" borderId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4" fillId="86" borderId="0" applyNumberFormat="0" applyBorder="0" applyAlignment="0" applyProtection="0"/>
    <xf numFmtId="0" fontId="86" fillId="0" borderId="0">
      <alignment horizontal="right" wrapText="1"/>
    </xf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87" fillId="129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2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174" fontId="8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89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58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91" fillId="84" borderId="40" applyNumberFormat="0" applyAlignment="0" applyProtection="0"/>
    <xf numFmtId="0" fontId="92" fillId="120" borderId="40" applyNumberFormat="0" applyAlignment="0" applyProtection="0"/>
    <xf numFmtId="0" fontId="91" fillId="84" borderId="40" applyNumberFormat="0" applyAlignment="0" applyProtection="0"/>
    <xf numFmtId="0" fontId="42" fillId="0" borderId="0"/>
    <xf numFmtId="0" fontId="93" fillId="76" borderId="41" applyNumberFormat="0" applyAlignment="0" applyProtection="0"/>
    <xf numFmtId="0" fontId="93" fillId="76" borderId="41" applyNumberFormat="0" applyAlignment="0" applyProtection="0"/>
    <xf numFmtId="0" fontId="91" fillId="84" borderId="40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26" fillId="86" borderId="43" applyNumberFormat="0" applyProtection="0">
      <alignment vertical="center"/>
    </xf>
    <xf numFmtId="0" fontId="42" fillId="0" borderId="0"/>
    <xf numFmtId="4" fontId="26" fillId="86" borderId="43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0" fontId="42" fillId="0" borderId="0"/>
    <xf numFmtId="4" fontId="95" fillId="5" borderId="42" applyNumberFormat="0" applyProtection="0">
      <alignment vertical="center"/>
    </xf>
    <xf numFmtId="0" fontId="42" fillId="0" borderId="0"/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26" fillId="86" borderId="43" applyNumberFormat="0" applyProtection="0">
      <alignment horizontal="left" vertical="center" indent="1"/>
    </xf>
    <xf numFmtId="0" fontId="42" fillId="0" borderId="0"/>
    <xf numFmtId="4" fontId="26" fillId="86" borderId="43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42" fillId="0" borderId="0"/>
    <xf numFmtId="0" fontId="97" fillId="86" borderId="43" applyNumberFormat="0" applyProtection="0">
      <alignment horizontal="left" vertical="top" indent="1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6" fillId="69" borderId="0" applyNumberFormat="0" applyProtection="0">
      <alignment horizontal="left" vertical="center" indent="1"/>
    </xf>
    <xf numFmtId="0" fontId="42" fillId="0" borderId="0"/>
    <xf numFmtId="4" fontId="26" fillId="69" borderId="0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23" fillId="71" borderId="43" applyNumberFormat="0" applyProtection="0">
      <alignment horizontal="right" vertical="center"/>
    </xf>
    <xf numFmtId="0" fontId="42" fillId="0" borderId="0"/>
    <xf numFmtId="4" fontId="23" fillId="71" borderId="43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23" fillId="72" borderId="43" applyNumberFormat="0" applyProtection="0">
      <alignment horizontal="right" vertical="center"/>
    </xf>
    <xf numFmtId="0" fontId="42" fillId="0" borderId="0"/>
    <xf numFmtId="4" fontId="23" fillId="72" borderId="43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23" fillId="107" borderId="43" applyNumberFormat="0" applyProtection="0">
      <alignment horizontal="right" vertical="center"/>
    </xf>
    <xf numFmtId="0" fontId="42" fillId="0" borderId="0"/>
    <xf numFmtId="4" fontId="23" fillId="107" borderId="43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23" fillId="85" borderId="43" applyNumberFormat="0" applyProtection="0">
      <alignment horizontal="right" vertical="center"/>
    </xf>
    <xf numFmtId="0" fontId="42" fillId="0" borderId="0"/>
    <xf numFmtId="4" fontId="23" fillId="85" borderId="43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23" fillId="90" borderId="43" applyNumberFormat="0" applyProtection="0">
      <alignment horizontal="right" vertical="center"/>
    </xf>
    <xf numFmtId="0" fontId="42" fillId="0" borderId="0"/>
    <xf numFmtId="4" fontId="23" fillId="90" borderId="43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23" fillId="91" borderId="43" applyNumberFormat="0" applyProtection="0">
      <alignment horizontal="right" vertical="center"/>
    </xf>
    <xf numFmtId="0" fontId="42" fillId="0" borderId="0"/>
    <xf numFmtId="4" fontId="23" fillId="91" borderId="43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23" fillId="83" borderId="43" applyNumberFormat="0" applyProtection="0">
      <alignment horizontal="right" vertical="center"/>
    </xf>
    <xf numFmtId="0" fontId="42" fillId="0" borderId="0"/>
    <xf numFmtId="4" fontId="23" fillId="83" borderId="43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23" fillId="130" borderId="43" applyNumberFormat="0" applyProtection="0">
      <alignment horizontal="right" vertical="center"/>
    </xf>
    <xf numFmtId="0" fontId="42" fillId="0" borderId="0"/>
    <xf numFmtId="4" fontId="23" fillId="130" borderId="43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23" fillId="82" borderId="43" applyNumberFormat="0" applyProtection="0">
      <alignment horizontal="right" vertical="center"/>
    </xf>
    <xf numFmtId="0" fontId="42" fillId="0" borderId="0"/>
    <xf numFmtId="4" fontId="23" fillId="82" borderId="43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4" fontId="26" fillId="131" borderId="4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0" fontId="42" fillId="0" borderId="0"/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0" fontId="42" fillId="0" borderId="0"/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23" fillId="69" borderId="43" applyNumberFormat="0" applyProtection="0">
      <alignment horizontal="right" vertical="center"/>
    </xf>
    <xf numFmtId="0" fontId="42" fillId="0" borderId="0"/>
    <xf numFmtId="4" fontId="23" fillId="69" borderId="43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3" fillId="132" borderId="0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23" fillId="69" borderId="0" applyNumberFormat="0" applyProtection="0">
      <alignment horizontal="left" vertical="center" indent="1"/>
    </xf>
    <xf numFmtId="0" fontId="42" fillId="0" borderId="0"/>
    <xf numFmtId="4" fontId="23" fillId="69" borderId="0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21" fillId="80" borderId="43" applyNumberFormat="0" applyProtection="0">
      <alignment horizontal="left" vertical="center" indent="1"/>
    </xf>
    <xf numFmtId="0" fontId="42" fillId="0" borderId="0"/>
    <xf numFmtId="0" fontId="21" fillId="80" borderId="43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21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21" fillId="69" borderId="43" applyNumberFormat="0" applyProtection="0">
      <alignment horizontal="left" vertical="center" indent="1"/>
    </xf>
    <xf numFmtId="0" fontId="42" fillId="0" borderId="0"/>
    <xf numFmtId="0" fontId="21" fillId="69" borderId="43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21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21" fillId="79" borderId="43" applyNumberFormat="0" applyProtection="0">
      <alignment horizontal="left" vertical="center" indent="1"/>
    </xf>
    <xf numFmtId="0" fontId="42" fillId="0" borderId="0"/>
    <xf numFmtId="0" fontId="21" fillId="79" borderId="43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21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21" fillId="132" borderId="43" applyNumberFormat="0" applyProtection="0">
      <alignment horizontal="left" vertical="center" indent="1"/>
    </xf>
    <xf numFmtId="0" fontId="42" fillId="0" borderId="0"/>
    <xf numFmtId="0" fontId="21" fillId="132" borderId="43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21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21" fillId="76" borderId="14" applyNumberFormat="0">
      <protection locked="0"/>
    </xf>
    <xf numFmtId="0" fontId="87" fillId="76" borderId="45" applyNumberFormat="0">
      <protection locked="0"/>
    </xf>
    <xf numFmtId="0" fontId="99" fillId="80" borderId="46" applyBorder="0"/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0" fontId="42" fillId="0" borderId="0"/>
    <xf numFmtId="4" fontId="100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0" fontId="42" fillId="0" borderId="0"/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0" fontId="42" fillId="0" borderId="0"/>
    <xf numFmtId="4" fontId="100" fillId="84" borderId="43" applyNumberFormat="0" applyProtection="0">
      <alignment horizontal="left" vertical="center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42" fillId="0" borderId="0"/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23" fillId="132" borderId="43" applyNumberFormat="0" applyProtection="0">
      <alignment horizontal="right" vertical="center"/>
    </xf>
    <xf numFmtId="0" fontId="42" fillId="0" borderId="0"/>
    <xf numFmtId="4" fontId="23" fillId="132" borderId="43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0" fontId="42" fillId="0" borderId="0"/>
    <xf numFmtId="4" fontId="95" fillId="135" borderId="42" applyNumberFormat="0" applyProtection="0">
      <alignment horizontal="right" vertical="center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3" fillId="69" borderId="43" applyNumberFormat="0" applyProtection="0">
      <alignment horizontal="left" vertical="center" indent="1"/>
    </xf>
    <xf numFmtId="0" fontId="42" fillId="0" borderId="0"/>
    <xf numFmtId="4" fontId="23" fillId="69" borderId="43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42" fillId="0" borderId="0"/>
    <xf numFmtId="0" fontId="100" fillId="69" borderId="43" applyNumberFormat="0" applyProtection="0">
      <alignment horizontal="left" vertical="top" indent="1"/>
    </xf>
    <xf numFmtId="0" fontId="42" fillId="0" borderId="0"/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0" fontId="42" fillId="0" borderId="0"/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0" fontId="42" fillId="0" borderId="0"/>
    <xf numFmtId="0" fontId="87" fillId="136" borderId="14"/>
    <xf numFmtId="0" fontId="87" fillId="136" borderId="14"/>
    <xf numFmtId="0" fontId="87" fillId="136" borderId="14"/>
    <xf numFmtId="0" fontId="87" fillId="136" borderId="14"/>
    <xf numFmtId="0" fontId="87" fillId="136" borderId="14"/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0" fontId="42" fillId="0" borderId="0"/>
    <xf numFmtId="4" fontId="104" fillId="76" borderId="42" applyNumberFormat="0" applyProtection="0">
      <alignment horizontal="right" vertical="center"/>
    </xf>
    <xf numFmtId="0" fontId="42" fillId="0" borderId="0"/>
    <xf numFmtId="0" fontId="106" fillId="0" borderId="0" applyNumberFormat="0" applyFill="0" applyBorder="0" applyAlignment="0" applyProtection="0"/>
    <xf numFmtId="0" fontId="4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9" fillId="0" borderId="47" applyNumberFormat="0" applyFill="0" applyAlignment="0" applyProtection="0"/>
    <xf numFmtId="0" fontId="59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2" fillId="13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2" fillId="25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1" fillId="12" borderId="22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4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Alignment="0">
      <alignment horizontal="right" indent="2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2" fontId="24" fillId="0" borderId="0" applyFont="0" applyFill="0" applyBorder="0" applyAlignment="0" applyProtection="0"/>
    <xf numFmtId="0" fontId="42" fillId="0" borderId="0"/>
    <xf numFmtId="0" fontId="24" fillId="0" borderId="0"/>
    <xf numFmtId="172" fontId="24" fillId="0" borderId="0" applyFont="0" applyFill="0" applyBorder="0" applyAlignment="0" applyProtection="0"/>
    <xf numFmtId="0" fontId="42" fillId="0" borderId="0"/>
    <xf numFmtId="0" fontId="22" fillId="0" borderId="0"/>
    <xf numFmtId="0" fontId="24" fillId="0" borderId="0"/>
    <xf numFmtId="172" fontId="24" fillId="0" borderId="0" applyFont="0" applyFill="0" applyBorder="0" applyAlignment="0" applyProtection="0"/>
    <xf numFmtId="0" fontId="22" fillId="0" borderId="0"/>
    <xf numFmtId="0" fontId="24" fillId="0" borderId="0"/>
    <xf numFmtId="172" fontId="2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26" fillId="131" borderId="4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1" fillId="0" borderId="0"/>
    <xf numFmtId="0" fontId="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172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169" fontId="2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164" fontId="0" fillId="0" borderId="0" xfId="1" applyNumberFormat="1" applyFont="1" applyProtection="1"/>
    <xf numFmtId="0" fontId="4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0" fontId="3" fillId="3" borderId="8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0" fontId="3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5" fillId="3" borderId="8" xfId="0" applyFont="1" applyFill="1" applyBorder="1" applyAlignment="1" applyProtection="1"/>
    <xf numFmtId="0" fontId="3" fillId="3" borderId="11" xfId="0" applyFont="1" applyFill="1" applyBorder="1" applyAlignment="1" applyProtection="1"/>
    <xf numFmtId="0" fontId="3" fillId="3" borderId="12" xfId="0" applyFont="1" applyFill="1" applyBorder="1" applyAlignment="1" applyProtection="1"/>
    <xf numFmtId="164" fontId="4" fillId="0" borderId="0" xfId="1" applyNumberFormat="1" applyFont="1" applyProtection="1"/>
    <xf numFmtId="164" fontId="0" fillId="0" borderId="0" xfId="0" applyNumberFormat="1" applyProtection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0" fontId="4" fillId="0" borderId="0" xfId="0" applyFont="1" applyAlignment="1" applyProtection="1">
      <alignment horizontal="center"/>
    </xf>
    <xf numFmtId="10" fontId="0" fillId="0" borderId="0" xfId="2" applyNumberFormat="1" applyFont="1" applyProtection="1"/>
    <xf numFmtId="166" fontId="0" fillId="0" borderId="0" xfId="2" applyNumberFormat="1" applyFont="1" applyProtection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4" fillId="4" borderId="13" xfId="1" applyNumberFormat="1" applyFont="1" applyFill="1" applyBorder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4" fillId="4" borderId="13" xfId="1" applyNumberFormat="1" applyFont="1" applyFill="1" applyBorder="1"/>
    <xf numFmtId="164" fontId="4" fillId="4" borderId="7" xfId="1" applyNumberFormat="1" applyFont="1" applyFill="1" applyBorder="1" applyProtection="1"/>
    <xf numFmtId="164" fontId="0" fillId="5" borderId="7" xfId="1" applyNumberFormat="1" applyFont="1" applyFill="1" applyBorder="1" applyProtection="1"/>
    <xf numFmtId="164" fontId="0" fillId="3" borderId="7" xfId="1" applyNumberFormat="1" applyFont="1" applyFill="1" applyBorder="1" applyProtection="1"/>
    <xf numFmtId="10" fontId="4" fillId="4" borderId="7" xfId="2" applyNumberFormat="1" applyFont="1" applyFill="1" applyBorder="1" applyProtection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3" fillId="3" borderId="3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0" fontId="114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15" fillId="0" borderId="0" xfId="0" applyFont="1" applyFill="1" applyBorder="1" applyAlignment="1">
      <alignment horizontal="right"/>
    </xf>
    <xf numFmtId="0" fontId="115" fillId="0" borderId="0" xfId="0" applyFont="1" applyBorder="1" applyAlignment="1">
      <alignment horizontal="right"/>
    </xf>
    <xf numFmtId="0" fontId="115" fillId="0" borderId="5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3" borderId="51" xfId="0" applyFont="1" applyFill="1" applyBorder="1" applyAlignment="1">
      <alignment horizontal="right"/>
    </xf>
    <xf numFmtId="0" fontId="3" fillId="3" borderId="52" xfId="0" applyFont="1" applyFill="1" applyBorder="1" applyAlignment="1">
      <alignment horizontal="right"/>
    </xf>
    <xf numFmtId="0" fontId="21" fillId="3" borderId="53" xfId="0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0" fontId="3" fillId="3" borderId="54" xfId="0" applyFont="1" applyFill="1" applyBorder="1" applyAlignment="1">
      <alignment horizontal="right"/>
    </xf>
    <xf numFmtId="0" fontId="3" fillId="3" borderId="55" xfId="0" applyFont="1" applyFill="1" applyBorder="1" applyAlignment="1">
      <alignment horizontal="right"/>
    </xf>
    <xf numFmtId="0" fontId="21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1" fillId="3" borderId="56" xfId="0" applyNumberFormat="1" applyFont="1" applyFill="1" applyBorder="1" applyAlignment="1">
      <alignment horizontal="right" readingOrder="2"/>
    </xf>
    <xf numFmtId="0" fontId="21" fillId="3" borderId="9" xfId="0" applyNumberFormat="1" applyFont="1" applyFill="1" applyBorder="1" applyAlignment="1">
      <alignment horizontal="right" readingOrder="2"/>
    </xf>
    <xf numFmtId="0" fontId="21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3" fillId="3" borderId="5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1" fillId="3" borderId="10" xfId="0" applyFont="1" applyFill="1" applyBorder="1" applyAlignment="1">
      <alignment horizontal="right"/>
    </xf>
    <xf numFmtId="0" fontId="21" fillId="3" borderId="54" xfId="0" applyNumberFormat="1" applyFont="1" applyFill="1" applyBorder="1" applyAlignment="1">
      <alignment horizontal="right" readingOrder="2"/>
    </xf>
    <xf numFmtId="0" fontId="21" fillId="3" borderId="55" xfId="0" applyNumberFormat="1" applyFont="1" applyFill="1" applyBorder="1" applyAlignment="1">
      <alignment horizontal="right" readingOrder="2"/>
    </xf>
    <xf numFmtId="0" fontId="3" fillId="3" borderId="56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1" fillId="3" borderId="57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right"/>
    </xf>
    <xf numFmtId="0" fontId="3" fillId="3" borderId="58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3" fillId="0" borderId="0" xfId="0" applyFont="1" applyAlignment="1">
      <alignment horizontal="right" wrapText="1"/>
    </xf>
    <xf numFmtId="0" fontId="3" fillId="3" borderId="59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21" fillId="3" borderId="60" xfId="0" applyFont="1" applyFill="1" applyBorder="1" applyAlignment="1">
      <alignment horizontal="right"/>
    </xf>
    <xf numFmtId="164" fontId="0" fillId="5" borderId="61" xfId="1" applyNumberFormat="1" applyFont="1" applyFill="1" applyBorder="1" applyAlignment="1">
      <alignment horizontal="right"/>
    </xf>
    <xf numFmtId="164" fontId="3" fillId="3" borderId="61" xfId="0" applyNumberFormat="1" applyFont="1" applyFill="1" applyBorder="1" applyAlignment="1">
      <alignment horizontal="right"/>
    </xf>
    <xf numFmtId="0" fontId="21" fillId="3" borderId="54" xfId="0" applyFont="1" applyFill="1" applyBorder="1" applyAlignment="1">
      <alignment horizontal="right"/>
    </xf>
    <xf numFmtId="0" fontId="3" fillId="3" borderId="60" xfId="0" applyFont="1" applyFill="1" applyBorder="1" applyAlignment="1">
      <alignment horizontal="right"/>
    </xf>
    <xf numFmtId="0" fontId="21" fillId="3" borderId="61" xfId="0" applyFont="1" applyFill="1" applyBorder="1" applyAlignment="1">
      <alignment horizontal="right"/>
    </xf>
    <xf numFmtId="0" fontId="3" fillId="3" borderId="62" xfId="0" applyFont="1" applyFill="1" applyBorder="1" applyAlignment="1">
      <alignment horizontal="right"/>
    </xf>
    <xf numFmtId="0" fontId="21" fillId="3" borderId="62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1" fillId="3" borderId="57" xfId="0" applyNumberFormat="1" applyFont="1" applyFill="1" applyBorder="1" applyAlignment="1">
      <alignment horizontal="right" readingOrder="2"/>
    </xf>
    <xf numFmtId="0" fontId="21" fillId="3" borderId="63" xfId="0" applyFont="1" applyFill="1" applyBorder="1" applyAlignment="1">
      <alignment horizontal="right"/>
    </xf>
    <xf numFmtId="0" fontId="115" fillId="0" borderId="50" xfId="0" applyFont="1" applyBorder="1" applyAlignment="1">
      <alignment horizontal="right" wrapText="1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5" sqref="C25"/>
    </sheetView>
  </sheetViews>
  <sheetFormatPr defaultRowHeight="14.25"/>
  <cols>
    <col min="1" max="1" width="6.125" style="1" customWidth="1"/>
    <col min="2" max="2" width="59.75" style="1" bestFit="1" customWidth="1"/>
    <col min="3" max="3" width="9.25" style="1" bestFit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44926</v>
      </c>
    </row>
    <row r="3" spans="1:3" ht="15">
      <c r="B3" s="41" t="s">
        <v>0</v>
      </c>
    </row>
    <row r="4" spans="1:3" ht="16.5" thickBot="1">
      <c r="B4" s="42" t="s">
        <v>35</v>
      </c>
    </row>
    <row r="5" spans="1:3">
      <c r="A5" s="16"/>
      <c r="B5" s="18"/>
      <c r="C5" s="37" t="s">
        <v>1</v>
      </c>
    </row>
    <row r="6" spans="1:3">
      <c r="A6" s="17"/>
      <c r="B6" s="19"/>
      <c r="C6" s="38"/>
    </row>
    <row r="7" spans="1:3" ht="15">
      <c r="A7" s="4">
        <v>1</v>
      </c>
      <c r="B7" s="5" t="s">
        <v>2</v>
      </c>
      <c r="C7" s="29">
        <f t="shared" ref="C7" si="0">SUM(C8:C9)</f>
        <v>94</v>
      </c>
    </row>
    <row r="8" spans="1:3">
      <c r="A8" s="6"/>
      <c r="B8" s="7" t="s">
        <v>3</v>
      </c>
      <c r="C8" s="23">
        <v>0</v>
      </c>
    </row>
    <row r="9" spans="1:3">
      <c r="A9" s="6"/>
      <c r="B9" s="7" t="s">
        <v>4</v>
      </c>
      <c r="C9" s="23">
        <v>94</v>
      </c>
    </row>
    <row r="10" spans="1:3">
      <c r="A10" s="6"/>
      <c r="B10" s="7"/>
      <c r="C10" s="24"/>
    </row>
    <row r="11" spans="1:3" ht="15">
      <c r="A11" s="4">
        <v>2</v>
      </c>
      <c r="B11" s="5" t="s">
        <v>5</v>
      </c>
      <c r="C11" s="29">
        <f t="shared" ref="C11" si="1">SUM(C12:C13)</f>
        <v>1</v>
      </c>
    </row>
    <row r="12" spans="1:3">
      <c r="A12" s="6"/>
      <c r="B12" s="8" t="s">
        <v>6</v>
      </c>
      <c r="C12" s="23">
        <v>0</v>
      </c>
    </row>
    <row r="13" spans="1:3">
      <c r="A13" s="6"/>
      <c r="B13" s="8" t="s">
        <v>7</v>
      </c>
      <c r="C13" s="23">
        <v>1</v>
      </c>
    </row>
    <row r="14" spans="1:3">
      <c r="A14" s="17"/>
      <c r="B14" s="19"/>
      <c r="C14" s="24"/>
    </row>
    <row r="15" spans="1:3" ht="15">
      <c r="A15" s="4">
        <v>3</v>
      </c>
      <c r="B15" s="5" t="s">
        <v>8</v>
      </c>
      <c r="C15" s="29">
        <f t="shared" ref="C15" si="2">SUM(C16:C18)</f>
        <v>0.01</v>
      </c>
    </row>
    <row r="16" spans="1:3" ht="25.5">
      <c r="A16" s="6" t="s">
        <v>9</v>
      </c>
      <c r="B16" s="9" t="s">
        <v>10</v>
      </c>
      <c r="C16" s="23">
        <v>0.01</v>
      </c>
    </row>
    <row r="17" spans="1:5">
      <c r="A17" s="6" t="s">
        <v>11</v>
      </c>
      <c r="B17" s="9" t="s">
        <v>12</v>
      </c>
      <c r="C17" s="23">
        <v>0</v>
      </c>
    </row>
    <row r="18" spans="1:5">
      <c r="A18" s="6" t="s">
        <v>13</v>
      </c>
      <c r="B18" s="7" t="s">
        <v>14</v>
      </c>
      <c r="C18" s="23">
        <v>0</v>
      </c>
    </row>
    <row r="19" spans="1:5">
      <c r="A19" s="10"/>
      <c r="B19" s="19"/>
      <c r="C19" s="24"/>
    </row>
    <row r="20" spans="1:5" ht="15">
      <c r="A20" s="11">
        <v>4</v>
      </c>
      <c r="B20" s="5" t="s">
        <v>15</v>
      </c>
      <c r="C20" s="29">
        <f t="shared" ref="C20" si="3">SUM(C21:C28)</f>
        <v>92</v>
      </c>
      <c r="E20" s="15"/>
    </row>
    <row r="21" spans="1:5">
      <c r="A21" s="6"/>
      <c r="B21" s="7" t="s">
        <v>16</v>
      </c>
      <c r="C21" s="23">
        <v>1</v>
      </c>
      <c r="E21" s="22"/>
    </row>
    <row r="22" spans="1:5">
      <c r="A22" s="6"/>
      <c r="B22" s="7" t="s">
        <v>17</v>
      </c>
      <c r="C22" s="23">
        <v>1</v>
      </c>
    </row>
    <row r="23" spans="1:5">
      <c r="A23" s="6"/>
      <c r="B23" s="7" t="s">
        <v>18</v>
      </c>
      <c r="C23" s="23">
        <v>0</v>
      </c>
    </row>
    <row r="24" spans="1:5">
      <c r="A24" s="6"/>
      <c r="B24" s="7" t="s">
        <v>19</v>
      </c>
      <c r="C24" s="23">
        <v>0</v>
      </c>
    </row>
    <row r="25" spans="1:5">
      <c r="A25" s="6"/>
      <c r="B25" s="7" t="s">
        <v>20</v>
      </c>
      <c r="C25" s="23">
        <v>4</v>
      </c>
    </row>
    <row r="26" spans="1:5">
      <c r="A26" s="6"/>
      <c r="B26" s="7" t="s">
        <v>21</v>
      </c>
      <c r="C26" s="23">
        <v>77</v>
      </c>
    </row>
    <row r="27" spans="1:5">
      <c r="A27" s="6"/>
      <c r="B27" s="7" t="s">
        <v>22</v>
      </c>
      <c r="C27" s="23">
        <v>0</v>
      </c>
    </row>
    <row r="28" spans="1:5">
      <c r="A28" s="6"/>
      <c r="B28" s="7" t="s">
        <v>23</v>
      </c>
      <c r="C28" s="23">
        <v>9</v>
      </c>
    </row>
    <row r="29" spans="1:5">
      <c r="A29" s="6"/>
      <c r="B29" s="7"/>
      <c r="C29" s="24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3">
        <v>0</v>
      </c>
    </row>
    <row r="32" spans="1:5">
      <c r="A32" s="6" t="s">
        <v>11</v>
      </c>
      <c r="B32" s="7" t="s">
        <v>26</v>
      </c>
      <c r="C32" s="23">
        <v>0</v>
      </c>
    </row>
    <row r="33" spans="1:5">
      <c r="A33" s="6"/>
      <c r="B33" s="7"/>
      <c r="C33" s="24"/>
    </row>
    <row r="34" spans="1:5" ht="15">
      <c r="A34" s="6">
        <v>6</v>
      </c>
      <c r="B34" s="5" t="s">
        <v>27</v>
      </c>
      <c r="C34" s="29">
        <f t="shared" ref="C34" si="5">C30+C20+C15+C11+C7</f>
        <v>187.01</v>
      </c>
    </row>
    <row r="35" spans="1:5">
      <c r="A35" s="6"/>
      <c r="B35" s="7"/>
      <c r="C35" s="24"/>
    </row>
    <row r="36" spans="1:5" ht="15">
      <c r="A36" s="6">
        <v>7</v>
      </c>
      <c r="B36" s="5" t="s">
        <v>28</v>
      </c>
      <c r="C36" s="24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5.1691592040360008E-4</v>
      </c>
    </row>
    <row r="38" spans="1:5" ht="15">
      <c r="A38" s="6" t="s">
        <v>11</v>
      </c>
      <c r="B38" s="7" t="s">
        <v>32</v>
      </c>
      <c r="C38" s="32">
        <f t="shared" ref="C38" si="7">C34/C44</f>
        <v>9.057841152367021E-4</v>
      </c>
    </row>
    <row r="39" spans="1:5">
      <c r="A39" s="6"/>
      <c r="B39" s="7"/>
      <c r="C39" s="24"/>
    </row>
    <row r="40" spans="1:5" ht="15.75" thickBot="1">
      <c r="A40" s="12"/>
      <c r="B40" s="13" t="s">
        <v>30</v>
      </c>
      <c r="C40" s="25">
        <v>177998</v>
      </c>
    </row>
    <row r="44" spans="1:5">
      <c r="C44" s="3">
        <f>(C40+234926)/2</f>
        <v>206462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tabSelected="1" topLeftCell="A4" zoomScaleNormal="100" workbookViewId="0">
      <selection activeCell="C26" sqref="C26"/>
    </sheetView>
  </sheetViews>
  <sheetFormatPr defaultRowHeight="14.25"/>
  <cols>
    <col min="1" max="1" width="6.125" style="1" customWidth="1"/>
    <col min="2" max="2" width="48.875" style="1" customWidth="1"/>
    <col min="3" max="3" width="12.125" style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44926</v>
      </c>
    </row>
    <row r="3" spans="1:3" ht="15.75">
      <c r="B3" s="43" t="s">
        <v>44</v>
      </c>
      <c r="C3" s="3" t="s">
        <v>31</v>
      </c>
    </row>
    <row r="4" spans="1:3" ht="32.25" thickBot="1">
      <c r="B4" s="44" t="s">
        <v>45</v>
      </c>
      <c r="C4" s="14"/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>SUM(C8:C9)</f>
        <v>1302</v>
      </c>
    </row>
    <row r="8" spans="1:3">
      <c r="A8" s="6"/>
      <c r="B8" s="7" t="s">
        <v>3</v>
      </c>
      <c r="C8" s="30">
        <f>'863'!C8+'862'!C8+'859'!C8+'858'!C8+'8012'!C8+'9779'!C8+'9780'!C8+'9781'!C8+'13565'!C8</f>
        <v>0</v>
      </c>
    </row>
    <row r="9" spans="1:3">
      <c r="A9" s="6"/>
      <c r="B9" s="7" t="s">
        <v>4</v>
      </c>
      <c r="C9" s="30">
        <f>'863'!C9+'862'!C9+'859'!C9+'858'!C9+'8012'!C9+'9779'!C9+'9780'!C9+'9781'!C9+'13565'!C9</f>
        <v>1302</v>
      </c>
    </row>
    <row r="10" spans="1:3">
      <c r="A10" s="6"/>
      <c r="B10" s="7"/>
      <c r="C10" s="31"/>
    </row>
    <row r="11" spans="1:3" ht="15">
      <c r="A11" s="4">
        <v>2</v>
      </c>
      <c r="B11" s="5" t="s">
        <v>5</v>
      </c>
      <c r="C11" s="29">
        <f>SUM(C12:C13)</f>
        <v>23.040000000000003</v>
      </c>
    </row>
    <row r="12" spans="1:3">
      <c r="A12" s="6"/>
      <c r="B12" s="8" t="s">
        <v>6</v>
      </c>
      <c r="C12" s="30">
        <f>'863'!C12+'862'!C12+'859'!C12+'858'!C12+'8012'!C12+'9779'!C12+'9780'!C12+'9781'!C12+'13565'!C12</f>
        <v>0</v>
      </c>
    </row>
    <row r="13" spans="1:3">
      <c r="A13" s="6"/>
      <c r="B13" s="8" t="s">
        <v>7</v>
      </c>
      <c r="C13" s="30">
        <f>'863'!C13+'862'!C13+'859'!C13+'858'!C13+'8012'!C13+'9779'!C13+'9780'!C13+'9781'!C13+'13565'!C13</f>
        <v>23.040000000000003</v>
      </c>
    </row>
    <row r="14" spans="1:3">
      <c r="A14" s="34"/>
      <c r="B14" s="36"/>
      <c r="C14" s="31"/>
    </row>
    <row r="15" spans="1:3" ht="15">
      <c r="A15" s="4">
        <v>3</v>
      </c>
      <c r="B15" s="5" t="s">
        <v>8</v>
      </c>
      <c r="C15" s="29">
        <f>SUM(C16:C18)</f>
        <v>511.02</v>
      </c>
    </row>
    <row r="16" spans="1:3" ht="25.5">
      <c r="A16" s="6" t="s">
        <v>9</v>
      </c>
      <c r="B16" s="9" t="s">
        <v>10</v>
      </c>
      <c r="C16" s="30">
        <f>'863'!C16+'862'!C16+'859'!C16+'858'!C16+'8012'!C16+'9779'!C16+'9780'!C16+'9781'!C16+'13565'!C16</f>
        <v>226.01</v>
      </c>
    </row>
    <row r="17" spans="1:5">
      <c r="A17" s="6" t="s">
        <v>11</v>
      </c>
      <c r="B17" s="9" t="s">
        <v>12</v>
      </c>
      <c r="C17" s="30">
        <f>'863'!C17+'862'!C17+'859'!C17+'858'!C17+'8012'!C17+'9779'!C17+'9780'!C17+'9781'!C17+'13565'!C17</f>
        <v>5.01</v>
      </c>
    </row>
    <row r="18" spans="1:5">
      <c r="A18" s="6" t="s">
        <v>13</v>
      </c>
      <c r="B18" s="7" t="s">
        <v>14</v>
      </c>
      <c r="C18" s="30">
        <f>'863'!C18+'862'!C18+'859'!C18+'858'!C18+'8012'!C18+'9779'!C18+'9780'!C18+'9781'!C18+'13565'!C18</f>
        <v>280</v>
      </c>
    </row>
    <row r="19" spans="1:5">
      <c r="A19" s="10"/>
      <c r="B19" s="36"/>
      <c r="C19" s="31"/>
    </row>
    <row r="20" spans="1:5" ht="15">
      <c r="A20" s="11">
        <v>4</v>
      </c>
      <c r="B20" s="5" t="s">
        <v>15</v>
      </c>
      <c r="C20" s="29">
        <f>SUM(C21:C28)</f>
        <v>7330.02</v>
      </c>
      <c r="E20" s="15"/>
    </row>
    <row r="21" spans="1:5">
      <c r="A21" s="6"/>
      <c r="B21" s="7" t="s">
        <v>16</v>
      </c>
      <c r="C21" s="30">
        <f>'863'!C21+'862'!C21+'859'!C21+'858'!C21+'8012'!C21+'9779'!C21+'9780'!C21+'9781'!C21+'13565'!C21</f>
        <v>722</v>
      </c>
      <c r="E21" s="22"/>
    </row>
    <row r="22" spans="1:5">
      <c r="A22" s="6"/>
      <c r="B22" s="7" t="s">
        <v>17</v>
      </c>
      <c r="C22" s="30">
        <f>'863'!C22+'862'!C22+'859'!C22+'858'!C22+'8012'!C22+'9779'!C22+'9780'!C22+'9781'!C22+'13565'!C22</f>
        <v>5349.01</v>
      </c>
    </row>
    <row r="23" spans="1:5">
      <c r="A23" s="6"/>
      <c r="B23" s="7" t="s">
        <v>18</v>
      </c>
      <c r="C23" s="30">
        <f>'863'!C23+'862'!C23+'859'!C23+'858'!C23+'8012'!C23+'9779'!C23+'9780'!C23+'9781'!C23+'13565'!C23</f>
        <v>0</v>
      </c>
    </row>
    <row r="24" spans="1:5">
      <c r="A24" s="6"/>
      <c r="B24" s="7" t="s">
        <v>19</v>
      </c>
      <c r="C24" s="30">
        <f>'863'!C24+'862'!C24+'859'!C24+'858'!C24+'8012'!C24+'9779'!C24+'9780'!C24+'9781'!C24+'13565'!C24</f>
        <v>0</v>
      </c>
    </row>
    <row r="25" spans="1:5">
      <c r="A25" s="6"/>
      <c r="B25" s="7" t="s">
        <v>20</v>
      </c>
      <c r="C25" s="30">
        <f>'863'!C25+'862'!C25+'859'!C25+'858'!C25+'8012'!C25+'9779'!C25+'9780'!C25+'9781'!C25+'13565'!C25</f>
        <v>46.01</v>
      </c>
    </row>
    <row r="26" spans="1:5">
      <c r="A26" s="6"/>
      <c r="B26" s="7" t="s">
        <v>21</v>
      </c>
      <c r="C26" s="30">
        <f>'863'!C26+'862'!C26+'859'!C26+'858'!C26+'8012'!C26+'9779'!C26+'9780'!C26+'9781'!C26+'13565'!C26</f>
        <v>821</v>
      </c>
    </row>
    <row r="27" spans="1:5">
      <c r="A27" s="6"/>
      <c r="B27" s="7" t="s">
        <v>22</v>
      </c>
      <c r="C27" s="30">
        <f>'863'!C27+'862'!C27+'859'!C27+'858'!C27+'8012'!C27+'9779'!C27+'9780'!C27+'9781'!C27+'13565'!C27</f>
        <v>0</v>
      </c>
    </row>
    <row r="28" spans="1:5">
      <c r="A28" s="6"/>
      <c r="B28" s="7" t="s">
        <v>23</v>
      </c>
      <c r="C28" s="30">
        <f>'863'!C28+'862'!C28+'859'!C28+'858'!C28+'8012'!C28+'9779'!C28+'9780'!C28+'9781'!C28+'13565'!C28</f>
        <v>392</v>
      </c>
    </row>
    <row r="29" spans="1:5">
      <c r="A29" s="6"/>
      <c r="B29" s="7"/>
      <c r="C29" s="31"/>
    </row>
    <row r="30" spans="1:5" ht="15">
      <c r="A30" s="6">
        <v>5</v>
      </c>
      <c r="B30" s="5" t="s">
        <v>24</v>
      </c>
      <c r="C30" s="29">
        <f>SUM(C31:C32)</f>
        <v>2</v>
      </c>
    </row>
    <row r="31" spans="1:5">
      <c r="A31" s="6" t="s">
        <v>9</v>
      </c>
      <c r="B31" s="7" t="s">
        <v>25</v>
      </c>
      <c r="C31" s="30">
        <f>'863'!C31+'862'!C31+'859'!C31+'858'!C31+'8012'!C31+'9779'!C31+'9780'!C31+'9781'!C31+'13565'!C31</f>
        <v>2</v>
      </c>
    </row>
    <row r="32" spans="1:5">
      <c r="A32" s="6" t="s">
        <v>11</v>
      </c>
      <c r="B32" s="7" t="s">
        <v>26</v>
      </c>
      <c r="C32" s="30">
        <f>'863'!C32+'862'!C32+'859'!C32+'858'!C32+'8012'!C32+'9779'!C32+'9780'!C32+'9781'!C32+'13565'!C32</f>
        <v>0</v>
      </c>
    </row>
    <row r="33" spans="1:5">
      <c r="A33" s="6"/>
      <c r="B33" s="7"/>
      <c r="C33" s="31"/>
    </row>
    <row r="34" spans="1:5" ht="15">
      <c r="A34" s="6">
        <v>6</v>
      </c>
      <c r="B34" s="5" t="s">
        <v>27</v>
      </c>
      <c r="C34" s="29">
        <f>C30+C20+C15+C11+C7</f>
        <v>9168.0800000000017</v>
      </c>
    </row>
    <row r="35" spans="1:5">
      <c r="A35" s="6"/>
      <c r="B35" s="7"/>
      <c r="C35" s="31"/>
    </row>
    <row r="36" spans="1:5" ht="15">
      <c r="A36" s="6">
        <v>7</v>
      </c>
      <c r="B36" s="5" t="s">
        <v>28</v>
      </c>
      <c r="C36" s="31"/>
      <c r="E36" s="21"/>
    </row>
    <row r="37" spans="1:5" ht="26.25">
      <c r="A37" s="6" t="s">
        <v>9</v>
      </c>
      <c r="B37" s="9" t="s">
        <v>29</v>
      </c>
      <c r="C37" s="32">
        <f>(C32+C20+C16)/C40</f>
        <v>1.7020753703733741E-3</v>
      </c>
    </row>
    <row r="38" spans="1:5" ht="15">
      <c r="A38" s="6" t="s">
        <v>11</v>
      </c>
      <c r="B38" s="7" t="s">
        <v>32</v>
      </c>
      <c r="C38" s="32">
        <f>C34/C44</f>
        <v>1.8981345421551241E-3</v>
      </c>
    </row>
    <row r="39" spans="1:5">
      <c r="A39" s="6"/>
      <c r="B39" s="7"/>
      <c r="C39" s="31"/>
    </row>
    <row r="40" spans="1:5" ht="15.75" thickBot="1">
      <c r="A40" s="12"/>
      <c r="B40" s="13" t="s">
        <v>30</v>
      </c>
      <c r="C40" s="29">
        <f>'863'!C40+'862'!C40+'859'!C40+'858'!C40+'8012'!C40+'9779'!C40+'9780'!C40+'9781'!C40+'13565'!C40</f>
        <v>4439304</v>
      </c>
    </row>
    <row r="44" spans="1:5">
      <c r="C44" s="3">
        <f>'863'!C44+'862'!C44+'859'!C44+'858'!C44+'8012'!C44+'9779'!C44+'9780'!C44+'9781'!C44+'13565'!C44</f>
        <v>4830047.5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31" workbookViewId="0">
      <selection activeCell="D69" sqref="D69"/>
    </sheetView>
  </sheetViews>
  <sheetFormatPr defaultRowHeight="14.25"/>
  <cols>
    <col min="1" max="1" width="4.625" customWidth="1"/>
    <col min="2" max="2" width="5.25" customWidth="1"/>
    <col min="3" max="3" width="34.375" bestFit="1" customWidth="1"/>
    <col min="4" max="4" width="9.875" bestFit="1" customWidth="1"/>
  </cols>
  <sheetData>
    <row r="1" spans="1:4" ht="15">
      <c r="A1" s="39" t="s">
        <v>33</v>
      </c>
      <c r="B1" s="39"/>
    </row>
    <row r="2" spans="1:4">
      <c r="A2" s="45" t="s">
        <v>96</v>
      </c>
      <c r="B2" s="46"/>
      <c r="C2" s="47"/>
      <c r="D2" s="2">
        <v>44926</v>
      </c>
    </row>
    <row r="3" spans="1:4" ht="15.75">
      <c r="A3" s="43" t="s">
        <v>44</v>
      </c>
      <c r="B3" s="76"/>
      <c r="C3" s="48"/>
    </row>
    <row r="4" spans="1:4" ht="16.5" thickBot="1">
      <c r="A4" s="92" t="s">
        <v>45</v>
      </c>
      <c r="B4" s="92"/>
      <c r="C4" s="92"/>
    </row>
    <row r="5" spans="1:4">
      <c r="A5" s="49" t="s">
        <v>46</v>
      </c>
      <c r="B5" s="50"/>
      <c r="C5" s="51"/>
      <c r="D5" s="52" t="s">
        <v>1</v>
      </c>
    </row>
    <row r="6" spans="1:4">
      <c r="A6" s="53" t="s">
        <v>47</v>
      </c>
      <c r="B6" s="54"/>
      <c r="C6" s="55"/>
      <c r="D6" s="56"/>
    </row>
    <row r="7" spans="1:4">
      <c r="A7" s="57"/>
      <c r="B7" s="58">
        <v>1</v>
      </c>
      <c r="C7" s="59" t="s">
        <v>48</v>
      </c>
      <c r="D7" s="60">
        <v>0</v>
      </c>
    </row>
    <row r="8" spans="1:4">
      <c r="A8" s="57"/>
      <c r="B8" s="58">
        <v>2</v>
      </c>
      <c r="C8" s="59" t="s">
        <v>48</v>
      </c>
      <c r="D8" s="60">
        <v>0</v>
      </c>
    </row>
    <row r="9" spans="1:4">
      <c r="A9" s="57"/>
      <c r="B9" s="58">
        <v>3</v>
      </c>
      <c r="C9" s="59" t="s">
        <v>48</v>
      </c>
      <c r="D9" s="60">
        <v>0</v>
      </c>
    </row>
    <row r="10" spans="1:4">
      <c r="A10" s="61" t="s">
        <v>49</v>
      </c>
      <c r="B10" s="62"/>
      <c r="C10" s="63"/>
      <c r="D10" s="56"/>
    </row>
    <row r="11" spans="1:4">
      <c r="A11" s="64"/>
      <c r="B11" s="65">
        <v>1</v>
      </c>
      <c r="C11" s="59" t="s">
        <v>51</v>
      </c>
      <c r="D11" s="60">
        <v>142</v>
      </c>
    </row>
    <row r="12" spans="1:4">
      <c r="A12" s="64"/>
      <c r="B12" s="58">
        <v>2</v>
      </c>
      <c r="C12" s="59" t="s">
        <v>50</v>
      </c>
      <c r="D12" s="60">
        <v>1160</v>
      </c>
    </row>
    <row r="13" spans="1:4">
      <c r="A13" s="64"/>
      <c r="B13" s="65">
        <v>3</v>
      </c>
      <c r="C13" s="59" t="s">
        <v>48</v>
      </c>
      <c r="D13" s="60">
        <v>0</v>
      </c>
    </row>
    <row r="14" spans="1:4">
      <c r="A14" s="64"/>
      <c r="B14" s="58">
        <v>4</v>
      </c>
      <c r="C14" s="59" t="s">
        <v>48</v>
      </c>
      <c r="D14" s="60">
        <v>0</v>
      </c>
    </row>
    <row r="15" spans="1:4">
      <c r="A15" s="64"/>
      <c r="B15" s="65">
        <v>5</v>
      </c>
      <c r="C15" s="59" t="s">
        <v>48</v>
      </c>
      <c r="D15" s="60">
        <v>0</v>
      </c>
    </row>
    <row r="16" spans="1:4">
      <c r="A16" s="64"/>
      <c r="B16" s="58">
        <v>6</v>
      </c>
      <c r="C16" s="59" t="s">
        <v>48</v>
      </c>
      <c r="D16" s="60">
        <v>0</v>
      </c>
    </row>
    <row r="17" spans="1:4">
      <c r="A17" s="64"/>
      <c r="B17" s="65">
        <v>7</v>
      </c>
      <c r="C17" s="59" t="s">
        <v>48</v>
      </c>
      <c r="D17" s="60">
        <v>0</v>
      </c>
    </row>
    <row r="18" spans="1:4">
      <c r="A18" s="64"/>
      <c r="B18" s="58">
        <v>8</v>
      </c>
      <c r="C18" s="59" t="s">
        <v>48</v>
      </c>
      <c r="D18" s="60">
        <v>0</v>
      </c>
    </row>
    <row r="19" spans="1:4">
      <c r="A19" s="66" t="s">
        <v>52</v>
      </c>
      <c r="B19" s="62"/>
      <c r="C19" s="67"/>
      <c r="D19" s="68">
        <f>SUM(D11:D18)</f>
        <v>1302</v>
      </c>
    </row>
    <row r="20" spans="1:4">
      <c r="A20" s="66"/>
      <c r="B20" s="69"/>
      <c r="C20" s="69"/>
      <c r="D20" s="56"/>
    </row>
    <row r="21" spans="1:4">
      <c r="A21" s="66" t="s">
        <v>53</v>
      </c>
      <c r="B21" s="69"/>
      <c r="C21" s="55"/>
      <c r="D21" s="56"/>
    </row>
    <row r="22" spans="1:4">
      <c r="A22" s="66" t="s">
        <v>47</v>
      </c>
      <c r="B22" s="69"/>
      <c r="C22" s="63"/>
      <c r="D22" s="70"/>
    </row>
    <row r="23" spans="1:4">
      <c r="A23" s="71"/>
      <c r="B23" s="59">
        <v>1</v>
      </c>
      <c r="C23" s="59" t="s">
        <v>48</v>
      </c>
      <c r="D23" s="60">
        <v>0</v>
      </c>
    </row>
    <row r="24" spans="1:4">
      <c r="A24" s="71"/>
      <c r="B24" s="59">
        <v>2</v>
      </c>
      <c r="C24" s="59" t="s">
        <v>48</v>
      </c>
      <c r="D24" s="60">
        <v>0</v>
      </c>
    </row>
    <row r="25" spans="1:4">
      <c r="A25" s="71"/>
      <c r="B25" s="59">
        <v>3</v>
      </c>
      <c r="C25" s="59" t="s">
        <v>48</v>
      </c>
      <c r="D25" s="60">
        <v>0</v>
      </c>
    </row>
    <row r="26" spans="1:4">
      <c r="A26" s="66" t="s">
        <v>49</v>
      </c>
      <c r="B26" s="69"/>
      <c r="C26" s="63"/>
      <c r="D26" s="56"/>
    </row>
    <row r="27" spans="1:4">
      <c r="A27" s="71"/>
      <c r="B27" s="59">
        <v>1</v>
      </c>
      <c r="C27" s="59" t="s">
        <v>54</v>
      </c>
      <c r="D27" s="60">
        <v>9</v>
      </c>
    </row>
    <row r="28" spans="1:4">
      <c r="A28" s="71"/>
      <c r="B28" s="59">
        <v>2</v>
      </c>
      <c r="C28" s="59" t="s">
        <v>55</v>
      </c>
      <c r="D28" s="60">
        <v>7</v>
      </c>
    </row>
    <row r="29" spans="1:4">
      <c r="A29" s="71"/>
      <c r="B29" s="59">
        <v>3</v>
      </c>
      <c r="C29" s="59" t="s">
        <v>56</v>
      </c>
      <c r="D29" s="60">
        <v>5</v>
      </c>
    </row>
    <row r="30" spans="1:4">
      <c r="A30" s="71"/>
      <c r="B30" s="59">
        <v>4</v>
      </c>
      <c r="C30" s="59" t="s">
        <v>57</v>
      </c>
      <c r="D30" s="60">
        <v>1</v>
      </c>
    </row>
    <row r="31" spans="1:4">
      <c r="A31" s="71"/>
      <c r="B31" s="59">
        <v>5</v>
      </c>
      <c r="C31" s="59" t="s">
        <v>58</v>
      </c>
      <c r="D31" s="60">
        <v>1</v>
      </c>
    </row>
    <row r="32" spans="1:4">
      <c r="A32" s="71"/>
      <c r="B32" s="59">
        <v>6</v>
      </c>
      <c r="C32" s="59"/>
      <c r="D32" s="60">
        <v>0</v>
      </c>
    </row>
    <row r="33" spans="1:4">
      <c r="A33" s="71"/>
      <c r="B33" s="59">
        <v>7</v>
      </c>
      <c r="C33" s="59" t="s">
        <v>48</v>
      </c>
      <c r="D33" s="60">
        <v>0</v>
      </c>
    </row>
    <row r="34" spans="1:4">
      <c r="A34" s="71"/>
      <c r="B34" s="59">
        <v>8</v>
      </c>
      <c r="C34" s="59" t="s">
        <v>48</v>
      </c>
      <c r="D34" s="60">
        <v>0</v>
      </c>
    </row>
    <row r="35" spans="1:4">
      <c r="A35" s="66" t="s">
        <v>59</v>
      </c>
      <c r="B35" s="62"/>
      <c r="C35" s="67"/>
      <c r="D35" s="68">
        <f>SUM(D27:D34)</f>
        <v>23</v>
      </c>
    </row>
    <row r="36" spans="1:4">
      <c r="A36" s="66"/>
      <c r="B36" s="69"/>
      <c r="C36" s="69"/>
      <c r="D36" s="56"/>
    </row>
    <row r="37" spans="1:4">
      <c r="A37" s="66" t="s">
        <v>60</v>
      </c>
      <c r="B37" s="62"/>
      <c r="C37" s="67"/>
      <c r="D37" s="56"/>
    </row>
    <row r="38" spans="1:4">
      <c r="A38" s="64"/>
      <c r="B38" s="65">
        <v>1</v>
      </c>
      <c r="C38" s="72" t="s">
        <v>61</v>
      </c>
      <c r="D38" s="60">
        <v>103</v>
      </c>
    </row>
    <row r="39" spans="1:4">
      <c r="A39" s="64"/>
      <c r="B39" s="65">
        <v>2</v>
      </c>
      <c r="C39" s="72" t="s">
        <v>62</v>
      </c>
      <c r="D39" s="60">
        <v>76</v>
      </c>
    </row>
    <row r="40" spans="1:4">
      <c r="A40" s="64"/>
      <c r="B40" s="65">
        <v>3</v>
      </c>
      <c r="C40" s="72" t="s">
        <v>63</v>
      </c>
      <c r="D40" s="60">
        <v>51</v>
      </c>
    </row>
    <row r="41" spans="1:4">
      <c r="A41" s="64"/>
      <c r="B41" s="65">
        <v>4</v>
      </c>
      <c r="C41" s="72" t="s">
        <v>48</v>
      </c>
      <c r="D41" s="60">
        <v>0</v>
      </c>
    </row>
    <row r="42" spans="1:4">
      <c r="A42" s="64"/>
      <c r="B42" s="65">
        <v>5</v>
      </c>
      <c r="C42" s="72" t="s">
        <v>48</v>
      </c>
      <c r="D42" s="60">
        <v>0</v>
      </c>
    </row>
    <row r="43" spans="1:4">
      <c r="A43" s="64"/>
      <c r="B43" s="65">
        <v>6</v>
      </c>
      <c r="C43" s="72" t="s">
        <v>48</v>
      </c>
      <c r="D43" s="60">
        <v>0</v>
      </c>
    </row>
    <row r="44" spans="1:4">
      <c r="A44" s="64"/>
      <c r="B44" s="65">
        <v>7</v>
      </c>
      <c r="C44" s="72" t="s">
        <v>48</v>
      </c>
      <c r="D44" s="60">
        <v>0</v>
      </c>
    </row>
    <row r="45" spans="1:4">
      <c r="A45" s="64"/>
      <c r="B45" s="58">
        <v>8</v>
      </c>
      <c r="C45" s="72" t="s">
        <v>48</v>
      </c>
      <c r="D45" s="60">
        <v>0</v>
      </c>
    </row>
    <row r="46" spans="1:4">
      <c r="A46" s="66" t="s">
        <v>64</v>
      </c>
      <c r="B46" s="62"/>
      <c r="C46" s="67"/>
      <c r="D46" s="68">
        <f>SUM(D38:D45)</f>
        <v>230</v>
      </c>
    </row>
    <row r="47" spans="1:4">
      <c r="A47" s="66"/>
      <c r="B47" s="69"/>
      <c r="C47" s="69"/>
      <c r="D47" s="56"/>
    </row>
    <row r="48" spans="1:4">
      <c r="A48" s="66" t="s">
        <v>65</v>
      </c>
      <c r="B48" s="62"/>
      <c r="C48" s="67"/>
      <c r="D48" s="56"/>
    </row>
    <row r="49" spans="1:4">
      <c r="A49" s="64"/>
      <c r="B49" s="65">
        <v>1</v>
      </c>
      <c r="C49" s="72" t="s">
        <v>66</v>
      </c>
      <c r="D49" s="60">
        <v>183</v>
      </c>
    </row>
    <row r="50" spans="1:4">
      <c r="A50" s="64"/>
      <c r="B50" s="65">
        <v>2</v>
      </c>
      <c r="C50" s="72" t="s">
        <v>67</v>
      </c>
      <c r="D50" s="60">
        <v>53</v>
      </c>
    </row>
    <row r="51" spans="1:4">
      <c r="A51" s="64"/>
      <c r="B51" s="65">
        <v>3</v>
      </c>
      <c r="C51" s="72" t="s">
        <v>68</v>
      </c>
      <c r="D51" s="60">
        <v>45</v>
      </c>
    </row>
    <row r="52" spans="1:4">
      <c r="A52" s="64"/>
      <c r="B52" s="65">
        <v>4</v>
      </c>
      <c r="C52" s="72" t="s">
        <v>48</v>
      </c>
      <c r="D52" s="60">
        <v>0</v>
      </c>
    </row>
    <row r="53" spans="1:4">
      <c r="A53" s="64"/>
      <c r="B53" s="65">
        <v>5</v>
      </c>
      <c r="C53" s="72" t="s">
        <v>48</v>
      </c>
      <c r="D53" s="60">
        <v>0</v>
      </c>
    </row>
    <row r="54" spans="1:4">
      <c r="A54" s="64"/>
      <c r="B54" s="65">
        <v>6</v>
      </c>
      <c r="C54" s="72" t="s">
        <v>48</v>
      </c>
      <c r="D54" s="60">
        <v>0</v>
      </c>
    </row>
    <row r="55" spans="1:4">
      <c r="A55" s="64"/>
      <c r="B55" s="65">
        <v>7</v>
      </c>
      <c r="C55" s="72" t="s">
        <v>48</v>
      </c>
      <c r="D55" s="60">
        <v>0</v>
      </c>
    </row>
    <row r="56" spans="1:4">
      <c r="A56" s="64"/>
      <c r="B56" s="65">
        <v>8</v>
      </c>
      <c r="C56" s="72" t="s">
        <v>48</v>
      </c>
      <c r="D56" s="60">
        <v>0</v>
      </c>
    </row>
    <row r="57" spans="1:4">
      <c r="A57" s="66" t="s">
        <v>14</v>
      </c>
      <c r="B57" s="69"/>
      <c r="C57" s="69"/>
      <c r="D57" s="68">
        <f>SUM(D49:D56)</f>
        <v>281</v>
      </c>
    </row>
    <row r="58" spans="1:4">
      <c r="A58" s="66"/>
      <c r="B58" s="69"/>
      <c r="C58" s="69"/>
      <c r="D58" s="56"/>
    </row>
    <row r="59" spans="1:4">
      <c r="A59" s="66" t="s">
        <v>69</v>
      </c>
      <c r="B59" s="69"/>
      <c r="C59" s="69"/>
      <c r="D59" s="56"/>
    </row>
    <row r="60" spans="1:4">
      <c r="A60" s="64"/>
      <c r="B60" s="65">
        <v>1</v>
      </c>
      <c r="C60" s="72" t="s">
        <v>50</v>
      </c>
      <c r="D60" s="60">
        <v>2</v>
      </c>
    </row>
    <row r="61" spans="1:4">
      <c r="A61" s="64"/>
      <c r="B61" s="65"/>
      <c r="C61" s="69" t="s">
        <v>70</v>
      </c>
      <c r="D61" s="68">
        <v>2.3484799999999999</v>
      </c>
    </row>
    <row r="62" spans="1:4">
      <c r="A62" s="66"/>
      <c r="B62" s="69"/>
      <c r="C62" s="72"/>
      <c r="D62" s="56"/>
    </row>
    <row r="63" spans="1:4">
      <c r="A63" s="66" t="s">
        <v>71</v>
      </c>
      <c r="B63" s="69"/>
      <c r="C63" s="69"/>
      <c r="D63" s="56"/>
    </row>
    <row r="64" spans="1:4">
      <c r="A64" s="64"/>
      <c r="B64" s="65">
        <v>1</v>
      </c>
      <c r="C64" s="72" t="s">
        <v>72</v>
      </c>
      <c r="D64" s="60"/>
    </row>
    <row r="65" spans="1:4">
      <c r="A65" s="64"/>
      <c r="B65" s="65"/>
      <c r="C65" s="69" t="s">
        <v>26</v>
      </c>
      <c r="D65" s="68"/>
    </row>
    <row r="66" spans="1:4">
      <c r="A66" s="64"/>
      <c r="B66" s="65"/>
      <c r="C66" s="69"/>
      <c r="D66" s="56"/>
    </row>
    <row r="67" spans="1:4">
      <c r="A67" s="66"/>
      <c r="B67" s="69"/>
      <c r="C67" s="69" t="s">
        <v>73</v>
      </c>
      <c r="D67" s="68">
        <f>D61+D57+D46+D35+D19</f>
        <v>1838.3484800000001</v>
      </c>
    </row>
    <row r="68" spans="1:4">
      <c r="A68" s="66"/>
      <c r="B68" s="69"/>
      <c r="C68" s="69"/>
      <c r="D68" s="56"/>
    </row>
    <row r="69" spans="1:4" ht="15" thickBot="1">
      <c r="A69" s="73"/>
      <c r="B69" s="74"/>
      <c r="C69" s="75" t="s">
        <v>30</v>
      </c>
      <c r="D69" s="68">
        <f>'מגדל תגמולים- נספח 1'!C40</f>
        <v>4439304</v>
      </c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workbookViewId="0">
      <selection activeCell="K22" sqref="K22"/>
    </sheetView>
  </sheetViews>
  <sheetFormatPr defaultRowHeight="14.25"/>
  <cols>
    <col min="1" max="1" width="5.5" customWidth="1"/>
    <col min="2" max="2" width="53.625" customWidth="1"/>
    <col min="3" max="3" width="9.875" bestFit="1" customWidth="1"/>
  </cols>
  <sheetData>
    <row r="1" spans="1:3" ht="15">
      <c r="A1" s="39" t="s">
        <v>33</v>
      </c>
      <c r="B1" s="46"/>
    </row>
    <row r="2" spans="1:3">
      <c r="A2" s="45" t="s">
        <v>97</v>
      </c>
      <c r="B2" s="46"/>
      <c r="C2" s="2">
        <v>44926</v>
      </c>
    </row>
    <row r="3" spans="1:3" ht="15.75">
      <c r="A3" s="43" t="s">
        <v>44</v>
      </c>
      <c r="B3" s="76"/>
      <c r="C3" s="46"/>
    </row>
    <row r="4" spans="1:3" ht="16.5" thickBot="1">
      <c r="A4" s="92" t="s">
        <v>45</v>
      </c>
      <c r="B4" s="92"/>
      <c r="C4" s="46"/>
    </row>
    <row r="5" spans="1:3">
      <c r="A5" s="77"/>
      <c r="B5" s="78"/>
      <c r="C5" s="79" t="s">
        <v>1</v>
      </c>
    </row>
    <row r="6" spans="1:3">
      <c r="A6" s="66" t="s">
        <v>74</v>
      </c>
      <c r="B6" s="63"/>
      <c r="C6" s="80"/>
    </row>
    <row r="7" spans="1:3">
      <c r="A7" s="64">
        <v>1</v>
      </c>
      <c r="B7" s="81" t="s">
        <v>58</v>
      </c>
      <c r="C7" s="82">
        <v>6071</v>
      </c>
    </row>
    <row r="8" spans="1:3">
      <c r="A8" s="64">
        <v>2</v>
      </c>
      <c r="B8" s="81" t="s">
        <v>48</v>
      </c>
      <c r="C8" s="82">
        <v>0</v>
      </c>
    </row>
    <row r="9" spans="1:3">
      <c r="A9" s="64">
        <v>3</v>
      </c>
      <c r="B9" s="81" t="s">
        <v>48</v>
      </c>
      <c r="C9" s="82">
        <v>0</v>
      </c>
    </row>
    <row r="10" spans="1:3">
      <c r="A10" s="64">
        <v>4</v>
      </c>
      <c r="B10" s="81" t="s">
        <v>48</v>
      </c>
      <c r="C10" s="82">
        <v>0</v>
      </c>
    </row>
    <row r="11" spans="1:3">
      <c r="A11" s="64">
        <v>5</v>
      </c>
      <c r="B11" s="81" t="s">
        <v>48</v>
      </c>
      <c r="C11" s="82">
        <v>0</v>
      </c>
    </row>
    <row r="12" spans="1:3">
      <c r="A12" s="64">
        <v>6</v>
      </c>
      <c r="B12" s="81" t="s">
        <v>48</v>
      </c>
      <c r="C12" s="82">
        <v>0</v>
      </c>
    </row>
    <row r="13" spans="1:3">
      <c r="A13" s="64">
        <v>7</v>
      </c>
      <c r="B13" s="81" t="s">
        <v>48</v>
      </c>
      <c r="C13" s="82">
        <v>0</v>
      </c>
    </row>
    <row r="14" spans="1:3">
      <c r="A14" s="64">
        <v>8</v>
      </c>
      <c r="B14" s="81" t="s">
        <v>48</v>
      </c>
      <c r="C14" s="82">
        <v>0</v>
      </c>
    </row>
    <row r="15" spans="1:3">
      <c r="A15" s="53" t="s">
        <v>75</v>
      </c>
      <c r="B15" s="81"/>
      <c r="C15" s="83">
        <f>SUM(C7:C14)</f>
        <v>6071</v>
      </c>
    </row>
    <row r="16" spans="1:3">
      <c r="A16" s="84"/>
      <c r="B16" s="85"/>
      <c r="C16" s="86"/>
    </row>
    <row r="17" spans="1:3">
      <c r="A17" s="53" t="s">
        <v>76</v>
      </c>
      <c r="B17" s="81"/>
      <c r="C17" s="86"/>
    </row>
    <row r="18" spans="1:3">
      <c r="A18" s="64">
        <v>1</v>
      </c>
      <c r="B18" s="81" t="s">
        <v>50</v>
      </c>
      <c r="C18" s="82">
        <v>0</v>
      </c>
    </row>
    <row r="19" spans="1:3">
      <c r="A19" s="66" t="s">
        <v>77</v>
      </c>
      <c r="B19" s="63"/>
      <c r="C19" s="83"/>
    </row>
    <row r="20" spans="1:3">
      <c r="A20" s="71"/>
      <c r="B20" s="87"/>
      <c r="C20" s="86"/>
    </row>
    <row r="21" spans="1:3">
      <c r="A21" s="61" t="s">
        <v>78</v>
      </c>
      <c r="B21" s="88"/>
      <c r="C21" s="86"/>
    </row>
    <row r="22" spans="1:3">
      <c r="A22" s="64">
        <v>1</v>
      </c>
      <c r="B22" s="81" t="s">
        <v>50</v>
      </c>
      <c r="C22" s="82">
        <v>0</v>
      </c>
    </row>
    <row r="23" spans="1:3">
      <c r="A23" s="53" t="s">
        <v>19</v>
      </c>
      <c r="B23" s="81"/>
      <c r="C23" s="83"/>
    </row>
    <row r="24" spans="1:3">
      <c r="A24" s="84"/>
      <c r="B24" s="81"/>
      <c r="C24" s="86"/>
    </row>
    <row r="25" spans="1:3">
      <c r="A25" s="53" t="s">
        <v>79</v>
      </c>
      <c r="B25" s="81"/>
      <c r="C25" s="86"/>
    </row>
    <row r="26" spans="1:3">
      <c r="A26" s="53" t="s">
        <v>80</v>
      </c>
      <c r="B26" s="85" t="s">
        <v>81</v>
      </c>
      <c r="C26" s="86"/>
    </row>
    <row r="27" spans="1:3">
      <c r="A27" s="64">
        <v>1</v>
      </c>
      <c r="B27" s="81"/>
      <c r="C27" s="82">
        <v>0</v>
      </c>
    </row>
    <row r="28" spans="1:3">
      <c r="A28" s="64">
        <v>2</v>
      </c>
      <c r="B28" s="81"/>
      <c r="C28" s="82">
        <v>0</v>
      </c>
    </row>
    <row r="29" spans="1:3">
      <c r="A29" s="66" t="s">
        <v>82</v>
      </c>
      <c r="B29" s="89" t="s">
        <v>83</v>
      </c>
      <c r="C29" s="86"/>
    </row>
    <row r="30" spans="1:3">
      <c r="A30" s="90">
        <v>1</v>
      </c>
      <c r="B30" s="88" t="s">
        <v>84</v>
      </c>
      <c r="C30" s="82">
        <v>63</v>
      </c>
    </row>
    <row r="31" spans="1:3">
      <c r="A31" s="90">
        <v>2</v>
      </c>
      <c r="B31" s="88" t="s">
        <v>85</v>
      </c>
      <c r="C31" s="82">
        <v>55</v>
      </c>
    </row>
    <row r="32" spans="1:3">
      <c r="A32" s="90">
        <v>3</v>
      </c>
      <c r="B32" s="88" t="s">
        <v>86</v>
      </c>
      <c r="C32" s="82">
        <v>46</v>
      </c>
    </row>
    <row r="33" spans="1:3">
      <c r="A33" s="90">
        <v>4</v>
      </c>
      <c r="B33" s="88" t="s">
        <v>58</v>
      </c>
      <c r="C33" s="82">
        <v>228</v>
      </c>
    </row>
    <row r="34" spans="1:3">
      <c r="A34" s="90">
        <v>5</v>
      </c>
      <c r="B34" s="88" t="s">
        <v>48</v>
      </c>
      <c r="C34" s="82">
        <v>0</v>
      </c>
    </row>
    <row r="35" spans="1:3">
      <c r="A35" s="90">
        <v>6</v>
      </c>
      <c r="B35" s="88" t="s">
        <v>48</v>
      </c>
      <c r="C35" s="82">
        <v>0</v>
      </c>
    </row>
    <row r="36" spans="1:3">
      <c r="A36" s="90">
        <v>7</v>
      </c>
      <c r="B36" s="88" t="s">
        <v>48</v>
      </c>
      <c r="C36" s="82">
        <v>0</v>
      </c>
    </row>
    <row r="37" spans="1:3">
      <c r="A37" s="61" t="s">
        <v>87</v>
      </c>
      <c r="B37" s="87"/>
      <c r="C37" s="83">
        <f>SUM(C30:C36)</f>
        <v>392</v>
      </c>
    </row>
    <row r="38" spans="1:3">
      <c r="A38" s="61"/>
      <c r="B38" s="88"/>
      <c r="C38" s="86"/>
    </row>
    <row r="39" spans="1:3">
      <c r="A39" s="53" t="s">
        <v>88</v>
      </c>
      <c r="B39" s="81"/>
      <c r="C39" s="86"/>
    </row>
    <row r="40" spans="1:3">
      <c r="A40" s="53" t="s">
        <v>80</v>
      </c>
      <c r="B40" s="85" t="s">
        <v>89</v>
      </c>
      <c r="C40" s="86"/>
    </row>
    <row r="41" spans="1:3">
      <c r="A41" s="64">
        <v>1</v>
      </c>
      <c r="B41" s="63" t="s">
        <v>50</v>
      </c>
      <c r="C41" s="82">
        <v>46</v>
      </c>
    </row>
    <row r="42" spans="1:3">
      <c r="A42" s="64">
        <v>2</v>
      </c>
      <c r="B42" s="63" t="s">
        <v>48</v>
      </c>
      <c r="C42" s="82">
        <v>0</v>
      </c>
    </row>
    <row r="43" spans="1:3">
      <c r="A43" s="64">
        <v>3</v>
      </c>
      <c r="B43" s="63" t="s">
        <v>48</v>
      </c>
      <c r="C43" s="82">
        <v>0</v>
      </c>
    </row>
    <row r="44" spans="1:3">
      <c r="A44" s="64">
        <v>4</v>
      </c>
      <c r="B44" s="63" t="s">
        <v>48</v>
      </c>
      <c r="C44" s="82">
        <v>0</v>
      </c>
    </row>
    <row r="45" spans="1:3">
      <c r="A45" s="64">
        <v>5</v>
      </c>
      <c r="B45" s="63" t="s">
        <v>48</v>
      </c>
      <c r="C45" s="82">
        <v>0</v>
      </c>
    </row>
    <row r="46" spans="1:3">
      <c r="A46" s="64">
        <v>6</v>
      </c>
      <c r="B46" s="63" t="s">
        <v>48</v>
      </c>
      <c r="C46" s="82">
        <v>0</v>
      </c>
    </row>
    <row r="47" spans="1:3">
      <c r="A47" s="64">
        <v>7</v>
      </c>
      <c r="B47" s="63" t="s">
        <v>48</v>
      </c>
      <c r="C47" s="82">
        <v>0</v>
      </c>
    </row>
    <row r="48" spans="1:3">
      <c r="A48" s="64">
        <v>8</v>
      </c>
      <c r="B48" s="63" t="s">
        <v>48</v>
      </c>
      <c r="C48" s="82">
        <v>0</v>
      </c>
    </row>
    <row r="49" spans="1:3">
      <c r="A49" s="66" t="s">
        <v>82</v>
      </c>
      <c r="B49" s="85" t="s">
        <v>90</v>
      </c>
      <c r="C49" s="86"/>
    </row>
    <row r="50" spans="1:3">
      <c r="A50" s="90">
        <v>1</v>
      </c>
      <c r="B50" s="63" t="s">
        <v>91</v>
      </c>
      <c r="C50" s="82">
        <v>194.65734999999998</v>
      </c>
    </row>
    <row r="51" spans="1:3">
      <c r="A51" s="90">
        <v>2</v>
      </c>
      <c r="B51" s="63" t="s">
        <v>92</v>
      </c>
      <c r="C51" s="82">
        <v>87.50949</v>
      </c>
    </row>
    <row r="52" spans="1:3">
      <c r="A52" s="90">
        <v>3</v>
      </c>
      <c r="B52" s="63" t="s">
        <v>93</v>
      </c>
      <c r="C52" s="82">
        <v>87.486920000000012</v>
      </c>
    </row>
    <row r="53" spans="1:3">
      <c r="A53" s="90">
        <v>4</v>
      </c>
      <c r="B53" s="63" t="s">
        <v>50</v>
      </c>
      <c r="C53" s="82">
        <v>451</v>
      </c>
    </row>
    <row r="54" spans="1:3">
      <c r="A54" s="90">
        <v>5</v>
      </c>
      <c r="B54" s="63" t="s">
        <v>48</v>
      </c>
      <c r="C54" s="82">
        <v>0</v>
      </c>
    </row>
    <row r="55" spans="1:3">
      <c r="A55" s="90">
        <v>6</v>
      </c>
      <c r="B55" s="63" t="s">
        <v>48</v>
      </c>
      <c r="C55" s="82">
        <v>0</v>
      </c>
    </row>
    <row r="56" spans="1:3">
      <c r="A56" s="90">
        <v>7</v>
      </c>
      <c r="B56" s="63" t="s">
        <v>48</v>
      </c>
      <c r="C56" s="82">
        <v>0</v>
      </c>
    </row>
    <row r="57" spans="1:3">
      <c r="A57" s="90">
        <v>8</v>
      </c>
      <c r="B57" s="63" t="s">
        <v>48</v>
      </c>
      <c r="C57" s="82">
        <v>0</v>
      </c>
    </row>
    <row r="58" spans="1:3">
      <c r="A58" s="66" t="s">
        <v>94</v>
      </c>
      <c r="B58" s="87"/>
      <c r="C58" s="83">
        <f>SUM(C41:C57)</f>
        <v>866.65375999999992</v>
      </c>
    </row>
    <row r="59" spans="1:3">
      <c r="A59" s="71"/>
      <c r="B59" s="87"/>
      <c r="C59" s="83"/>
    </row>
    <row r="60" spans="1:3">
      <c r="A60" s="61" t="s">
        <v>95</v>
      </c>
      <c r="B60" s="88"/>
      <c r="C60" s="83">
        <f>C58+C37+C15</f>
        <v>7329.6537600000001</v>
      </c>
    </row>
    <row r="61" spans="1:3">
      <c r="A61" s="71"/>
      <c r="B61" s="87"/>
      <c r="C61" s="86"/>
    </row>
    <row r="62" spans="1:3" ht="15" thickBot="1">
      <c r="A62" s="75" t="s">
        <v>30</v>
      </c>
      <c r="B62" s="91"/>
      <c r="C62" s="83">
        <f>'מגדל תגמולים- נספח 1'!C40</f>
        <v>4439304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F32" sqref="F32:F33"/>
    </sheetView>
  </sheetViews>
  <sheetFormatPr defaultRowHeight="14.25"/>
  <cols>
    <col min="1" max="1" width="6.125" style="1" customWidth="1"/>
    <col min="2" max="2" width="48.875" style="1" customWidth="1"/>
    <col min="3" max="3" width="9.25" style="1" bestFit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44926</v>
      </c>
    </row>
    <row r="3" spans="1:3" ht="15">
      <c r="B3" s="41" t="s">
        <v>0</v>
      </c>
    </row>
    <row r="4" spans="1:3" ht="16.5" thickBot="1">
      <c r="B4" s="42" t="s">
        <v>36</v>
      </c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3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3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0.01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0.01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0</v>
      </c>
    </row>
    <row r="16" spans="1:3" ht="25.5">
      <c r="A16" s="6" t="s">
        <v>9</v>
      </c>
      <c r="B16" s="9" t="s">
        <v>10</v>
      </c>
      <c r="C16" s="26">
        <v>0</v>
      </c>
    </row>
    <row r="17" spans="1:5">
      <c r="A17" s="6" t="s">
        <v>11</v>
      </c>
      <c r="B17" s="9" t="s">
        <v>12</v>
      </c>
      <c r="C17" s="26">
        <v>0</v>
      </c>
    </row>
    <row r="18" spans="1:5">
      <c r="A18" s="6" t="s">
        <v>13</v>
      </c>
      <c r="B18" s="7" t="s">
        <v>14</v>
      </c>
      <c r="C18" s="26">
        <v>0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10</v>
      </c>
      <c r="E20" s="15"/>
    </row>
    <row r="21" spans="1:5">
      <c r="A21" s="6"/>
      <c r="B21" s="7" t="s">
        <v>16</v>
      </c>
      <c r="C21" s="26">
        <v>0</v>
      </c>
      <c r="E21" s="22"/>
    </row>
    <row r="22" spans="1:5">
      <c r="A22" s="6"/>
      <c r="B22" s="7" t="s">
        <v>17</v>
      </c>
      <c r="C22" s="26">
        <v>0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0</v>
      </c>
    </row>
    <row r="26" spans="1:5">
      <c r="A26" s="6"/>
      <c r="B26" s="7" t="s">
        <v>21</v>
      </c>
      <c r="C26" s="26">
        <v>8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2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13.01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1.1715089034676663E-3</v>
      </c>
    </row>
    <row r="38" spans="1:5" ht="15">
      <c r="A38" s="6" t="s">
        <v>11</v>
      </c>
      <c r="B38" s="7" t="s">
        <v>32</v>
      </c>
      <c r="C38" s="32">
        <f t="shared" ref="C38" si="7">C34/C44</f>
        <v>1.5430231868588033E-3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8536</v>
      </c>
    </row>
    <row r="44" spans="1:5">
      <c r="C44" s="3">
        <f>(C40+8327)/2</f>
        <v>8431.5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32" sqref="C32"/>
    </sheetView>
  </sheetViews>
  <sheetFormatPr defaultRowHeight="14.25"/>
  <cols>
    <col min="1" max="1" width="6.125" style="1" customWidth="1"/>
    <col min="2" max="2" width="48.875" style="1" customWidth="1"/>
    <col min="3" max="3" width="10" style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44561</v>
      </c>
    </row>
    <row r="3" spans="1:3" ht="15">
      <c r="B3" s="41" t="s">
        <v>0</v>
      </c>
    </row>
    <row r="4" spans="1:3" ht="16.5" thickBot="1">
      <c r="B4" s="42" t="s">
        <v>37</v>
      </c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25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25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0.01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0.01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0</v>
      </c>
    </row>
    <row r="16" spans="1:3" ht="25.5">
      <c r="A16" s="6" t="s">
        <v>9</v>
      </c>
      <c r="B16" s="9" t="s">
        <v>10</v>
      </c>
      <c r="C16" s="26">
        <v>0</v>
      </c>
    </row>
    <row r="17" spans="1:5">
      <c r="A17" s="6" t="s">
        <v>11</v>
      </c>
      <c r="B17" s="9" t="s">
        <v>12</v>
      </c>
      <c r="C17" s="26">
        <v>0</v>
      </c>
    </row>
    <row r="18" spans="1:5">
      <c r="A18" s="6" t="s">
        <v>13</v>
      </c>
      <c r="B18" s="7" t="s">
        <v>14</v>
      </c>
      <c r="C18" s="26">
        <v>0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0</v>
      </c>
      <c r="E20" s="15"/>
    </row>
    <row r="21" spans="1:5">
      <c r="A21" s="6"/>
      <c r="B21" s="7" t="s">
        <v>16</v>
      </c>
      <c r="C21" s="26">
        <v>0</v>
      </c>
      <c r="E21" s="22"/>
    </row>
    <row r="22" spans="1:5">
      <c r="A22" s="6"/>
      <c r="B22" s="7" t="s">
        <v>17</v>
      </c>
      <c r="C22" s="26">
        <v>0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0</v>
      </c>
    </row>
    <row r="26" spans="1:5">
      <c r="A26" s="6"/>
      <c r="B26" s="7" t="s">
        <v>21</v>
      </c>
      <c r="C26" s="26">
        <v>0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0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25.01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0</v>
      </c>
    </row>
    <row r="38" spans="1:5" ht="15">
      <c r="A38" s="6" t="s">
        <v>11</v>
      </c>
      <c r="B38" s="7" t="s">
        <v>32</v>
      </c>
      <c r="C38" s="32">
        <f t="shared" ref="C38" si="7">C34/C44</f>
        <v>2.8152684129360513E-4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94862</v>
      </c>
    </row>
    <row r="44" spans="1:5">
      <c r="C44" s="3">
        <f>(C40+82812)/2</f>
        <v>88837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B36" sqref="B36"/>
    </sheetView>
  </sheetViews>
  <sheetFormatPr defaultRowHeight="14.25"/>
  <cols>
    <col min="1" max="1" width="6.125" style="1" customWidth="1"/>
    <col min="2" max="2" width="48.875" style="1" customWidth="1"/>
    <col min="3" max="3" width="9.25" style="1" bestFit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44561</v>
      </c>
    </row>
    <row r="3" spans="1:3" ht="15">
      <c r="B3" s="41" t="s">
        <v>0</v>
      </c>
    </row>
    <row r="4" spans="1:3" ht="16.5" thickBot="1">
      <c r="B4" s="42" t="s">
        <v>38</v>
      </c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5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5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0.01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0.01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0</v>
      </c>
    </row>
    <row r="16" spans="1:3" ht="25.5">
      <c r="A16" s="6" t="s">
        <v>9</v>
      </c>
      <c r="B16" s="9" t="s">
        <v>10</v>
      </c>
      <c r="C16" s="26">
        <v>0</v>
      </c>
    </row>
    <row r="17" spans="1:5">
      <c r="A17" s="6" t="s">
        <v>11</v>
      </c>
      <c r="B17" s="9" t="s">
        <v>12</v>
      </c>
      <c r="C17" s="26">
        <v>0</v>
      </c>
    </row>
    <row r="18" spans="1:5">
      <c r="A18" s="6" t="s">
        <v>13</v>
      </c>
      <c r="B18" s="7" t="s">
        <v>14</v>
      </c>
      <c r="C18" s="26">
        <v>0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0</v>
      </c>
      <c r="E20" s="15"/>
    </row>
    <row r="21" spans="1:5">
      <c r="A21" s="6"/>
      <c r="B21" s="7" t="s">
        <v>16</v>
      </c>
      <c r="C21" s="26">
        <v>0</v>
      </c>
      <c r="E21" s="22"/>
    </row>
    <row r="22" spans="1:5">
      <c r="A22" s="6"/>
      <c r="B22" s="7" t="s">
        <v>17</v>
      </c>
      <c r="C22" s="26">
        <v>0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0</v>
      </c>
    </row>
    <row r="26" spans="1:5">
      <c r="A26" s="6"/>
      <c r="B26" s="7" t="s">
        <v>21</v>
      </c>
      <c r="C26" s="26">
        <v>0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0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5.01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0</v>
      </c>
    </row>
    <row r="38" spans="1:5" ht="15">
      <c r="A38" s="6" t="s">
        <v>11</v>
      </c>
      <c r="B38" s="7" t="s">
        <v>32</v>
      </c>
      <c r="C38" s="32">
        <f t="shared" ref="C38" si="7">C34/C44</f>
        <v>1.3182996302972094E-4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32878</v>
      </c>
    </row>
    <row r="44" spans="1:5">
      <c r="C44" s="3">
        <f>(C40+43129)/2</f>
        <v>38003.5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topLeftCell="A5" zoomScaleNormal="100" workbookViewId="0">
      <selection activeCell="C27" sqref="C27"/>
    </sheetView>
  </sheetViews>
  <sheetFormatPr defaultRowHeight="14.25"/>
  <cols>
    <col min="1" max="1" width="6.125" style="1" customWidth="1"/>
    <col min="2" max="2" width="48.875" style="1" customWidth="1"/>
    <col min="3" max="3" width="9.25" style="1" bestFit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44561</v>
      </c>
    </row>
    <row r="3" spans="1:3" ht="15">
      <c r="B3" s="41" t="s">
        <v>0</v>
      </c>
    </row>
    <row r="4" spans="1:3" ht="16.5" thickBot="1">
      <c r="B4" s="42" t="s">
        <v>39</v>
      </c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30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30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1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1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27.009999999999998</v>
      </c>
    </row>
    <row r="16" spans="1:3" ht="25.5">
      <c r="A16" s="6" t="s">
        <v>9</v>
      </c>
      <c r="B16" s="9" t="s">
        <v>10</v>
      </c>
      <c r="C16" s="26">
        <v>3</v>
      </c>
    </row>
    <row r="17" spans="1:5">
      <c r="A17" s="6" t="s">
        <v>11</v>
      </c>
      <c r="B17" s="9" t="s">
        <v>12</v>
      </c>
      <c r="C17" s="26">
        <v>0.01</v>
      </c>
    </row>
    <row r="18" spans="1:5">
      <c r="A18" s="6" t="s">
        <v>13</v>
      </c>
      <c r="B18" s="7" t="s">
        <v>14</v>
      </c>
      <c r="C18" s="26">
        <v>24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26.02</v>
      </c>
      <c r="E20" s="15"/>
    </row>
    <row r="21" spans="1:5">
      <c r="A21" s="6"/>
      <c r="B21" s="7" t="s">
        <v>16</v>
      </c>
      <c r="C21" s="26">
        <v>0</v>
      </c>
      <c r="E21" s="22"/>
    </row>
    <row r="22" spans="1:5">
      <c r="A22" s="6"/>
      <c r="B22" s="7" t="s">
        <v>17</v>
      </c>
      <c r="C22" s="26">
        <v>0.01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0.01</v>
      </c>
    </row>
    <row r="26" spans="1:5">
      <c r="A26" s="6"/>
      <c r="B26" s="7" t="s">
        <v>21</v>
      </c>
      <c r="C26" s="26">
        <v>7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19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84.03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1.9370169138554781E-4</v>
      </c>
    </row>
    <row r="38" spans="1:5" ht="15">
      <c r="A38" s="6" t="s">
        <v>11</v>
      </c>
      <c r="B38" s="7" t="s">
        <v>32</v>
      </c>
      <c r="C38" s="32">
        <f t="shared" ref="C38" si="7">C34/C44</f>
        <v>5.9005066304336376E-4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149818</v>
      </c>
    </row>
    <row r="44" spans="1:5">
      <c r="C44" s="3">
        <f>(C40+135005)/2</f>
        <v>142411.5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B29" sqref="B29"/>
    </sheetView>
  </sheetViews>
  <sheetFormatPr defaultRowHeight="14.25"/>
  <cols>
    <col min="1" max="1" width="6.125" style="1" customWidth="1"/>
    <col min="2" max="2" width="48.875" style="1" customWidth="1"/>
    <col min="3" max="3" width="10.875" style="1" bestFit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44561</v>
      </c>
    </row>
    <row r="3" spans="1:3" ht="15">
      <c r="B3" s="41" t="s">
        <v>0</v>
      </c>
    </row>
    <row r="4" spans="1:3" ht="16.5" thickBot="1">
      <c r="B4" s="42" t="s">
        <v>40</v>
      </c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303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303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4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4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143</v>
      </c>
    </row>
    <row r="16" spans="1:3" ht="25.5">
      <c r="A16" s="6" t="s">
        <v>9</v>
      </c>
      <c r="B16" s="9" t="s">
        <v>10</v>
      </c>
      <c r="C16" s="26">
        <v>57</v>
      </c>
    </row>
    <row r="17" spans="1:5">
      <c r="A17" s="6" t="s">
        <v>11</v>
      </c>
      <c r="B17" s="9" t="s">
        <v>12</v>
      </c>
      <c r="C17" s="26">
        <v>2</v>
      </c>
    </row>
    <row r="18" spans="1:5">
      <c r="A18" s="6" t="s">
        <v>13</v>
      </c>
      <c r="B18" s="7" t="s">
        <v>14</v>
      </c>
      <c r="C18" s="26">
        <v>84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1830</v>
      </c>
      <c r="E20" s="15"/>
    </row>
    <row r="21" spans="1:5">
      <c r="A21" s="6"/>
      <c r="B21" s="7" t="s">
        <v>16</v>
      </c>
      <c r="C21" s="26">
        <v>162</v>
      </c>
      <c r="E21" s="22"/>
    </row>
    <row r="22" spans="1:5">
      <c r="A22" s="6"/>
      <c r="B22" s="7" t="s">
        <v>17</v>
      </c>
      <c r="C22" s="26">
        <v>1344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13</v>
      </c>
    </row>
    <row r="26" spans="1:5">
      <c r="A26" s="6"/>
      <c r="B26" s="7" t="s">
        <v>21</v>
      </c>
      <c r="C26" s="26">
        <v>221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90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2280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1.8715392145486139E-3</v>
      </c>
    </row>
    <row r="38" spans="1:5" ht="15">
      <c r="A38" s="6" t="s">
        <v>11</v>
      </c>
      <c r="B38" s="7" t="s">
        <v>32</v>
      </c>
      <c r="C38" s="32">
        <f t="shared" ref="C38" si="7">C34/C44</f>
        <v>2.1058212102376159E-3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1008261</v>
      </c>
    </row>
    <row r="44" spans="1:5">
      <c r="C44" s="3">
        <f>(C40+1157165)/2</f>
        <v>1082713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16" sqref="C16"/>
    </sheetView>
  </sheetViews>
  <sheetFormatPr defaultRowHeight="14.25"/>
  <cols>
    <col min="1" max="1" width="6.125" style="1" customWidth="1"/>
    <col min="2" max="2" width="48.875" style="1" customWidth="1"/>
    <col min="3" max="3" width="11.125" style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44561</v>
      </c>
    </row>
    <row r="3" spans="1:3" ht="15">
      <c r="B3" s="41" t="s">
        <v>0</v>
      </c>
    </row>
    <row r="4" spans="1:3" ht="16.5" thickBot="1">
      <c r="B4" s="42" t="s">
        <v>41</v>
      </c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548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548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12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12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211</v>
      </c>
    </row>
    <row r="16" spans="1:3" ht="25.5">
      <c r="A16" s="6" t="s">
        <v>9</v>
      </c>
      <c r="B16" s="9" t="s">
        <v>10</v>
      </c>
      <c r="C16" s="26">
        <v>106</v>
      </c>
    </row>
    <row r="17" spans="1:5">
      <c r="A17" s="6" t="s">
        <v>11</v>
      </c>
      <c r="B17" s="9" t="s">
        <v>12</v>
      </c>
      <c r="C17" s="26">
        <v>2</v>
      </c>
    </row>
    <row r="18" spans="1:5">
      <c r="A18" s="6" t="s">
        <v>13</v>
      </c>
      <c r="B18" s="7" t="s">
        <v>14</v>
      </c>
      <c r="C18" s="26">
        <v>103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4183</v>
      </c>
      <c r="E20" s="15"/>
    </row>
    <row r="21" spans="1:5">
      <c r="A21" s="6"/>
      <c r="B21" s="7" t="s">
        <v>16</v>
      </c>
      <c r="C21" s="26">
        <v>450</v>
      </c>
      <c r="E21" s="22"/>
    </row>
    <row r="22" spans="1:5">
      <c r="A22" s="6"/>
      <c r="B22" s="7" t="s">
        <v>17</v>
      </c>
      <c r="C22" s="26">
        <v>3157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23</v>
      </c>
    </row>
    <row r="26" spans="1:5">
      <c r="A26" s="6"/>
      <c r="B26" s="7" t="s">
        <v>21</v>
      </c>
      <c r="C26" s="26">
        <v>359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194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2</v>
      </c>
    </row>
    <row r="31" spans="1:5">
      <c r="A31" s="6" t="s">
        <v>9</v>
      </c>
      <c r="B31" s="7" t="s">
        <v>25</v>
      </c>
      <c r="C31" s="26">
        <v>2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4956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2.0778468294063044E-3</v>
      </c>
    </row>
    <row r="38" spans="1:5" ht="15">
      <c r="A38" s="6" t="s">
        <v>11</v>
      </c>
      <c r="B38" s="7" t="s">
        <v>32</v>
      </c>
      <c r="C38" s="32">
        <f t="shared" ref="C38" si="7">C34/C44</f>
        <v>2.2578839718256538E-3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2064156</v>
      </c>
    </row>
    <row r="44" spans="1:5">
      <c r="C44" s="3">
        <f>(C40+2325795)/2</f>
        <v>2194975.5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7" sqref="C27"/>
    </sheetView>
  </sheetViews>
  <sheetFormatPr defaultRowHeight="14.25"/>
  <cols>
    <col min="1" max="1" width="6.125" style="1" customWidth="1"/>
    <col min="2" max="2" width="48.875" style="1" customWidth="1"/>
    <col min="3" max="3" width="9.375" style="1" bestFit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44561</v>
      </c>
    </row>
    <row r="3" spans="1:3" ht="15">
      <c r="B3" s="41" t="s">
        <v>0</v>
      </c>
    </row>
    <row r="4" spans="1:3" ht="16.5" thickBot="1">
      <c r="B4" s="42" t="s">
        <v>42</v>
      </c>
      <c r="C4" s="20"/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224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224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5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5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130</v>
      </c>
    </row>
    <row r="16" spans="1:3" ht="25.5">
      <c r="A16" s="6" t="s">
        <v>9</v>
      </c>
      <c r="B16" s="9" t="s">
        <v>10</v>
      </c>
      <c r="C16" s="26">
        <v>60</v>
      </c>
    </row>
    <row r="17" spans="1:5">
      <c r="A17" s="6" t="s">
        <v>11</v>
      </c>
      <c r="B17" s="9" t="s">
        <v>12</v>
      </c>
      <c r="C17" s="26">
        <v>1</v>
      </c>
    </row>
    <row r="18" spans="1:5">
      <c r="A18" s="6" t="s">
        <v>13</v>
      </c>
      <c r="B18" s="7" t="s">
        <v>14</v>
      </c>
      <c r="C18" s="26">
        <v>69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1146</v>
      </c>
      <c r="E20" s="15"/>
    </row>
    <row r="21" spans="1:5">
      <c r="A21" s="6"/>
      <c r="B21" s="7" t="s">
        <v>16</v>
      </c>
      <c r="C21" s="26">
        <v>109</v>
      </c>
      <c r="E21" s="22"/>
    </row>
    <row r="22" spans="1:5">
      <c r="A22" s="6"/>
      <c r="B22" s="7" t="s">
        <v>17</v>
      </c>
      <c r="C22" s="26">
        <v>847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6</v>
      </c>
    </row>
    <row r="26" spans="1:5">
      <c r="A26" s="6"/>
      <c r="B26" s="7" t="s">
        <v>21</v>
      </c>
      <c r="C26" s="26">
        <v>106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78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>
        <v>0</v>
      </c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1505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1.4239278921026315E-3</v>
      </c>
    </row>
    <row r="38" spans="1:5" ht="15">
      <c r="A38" s="6" t="s">
        <v>11</v>
      </c>
      <c r="B38" s="7" t="s">
        <v>32</v>
      </c>
      <c r="C38" s="32">
        <f t="shared" ref="C38" si="7">C34/C44</f>
        <v>1.5426673076509123E-3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846953</v>
      </c>
    </row>
    <row r="44" spans="1:5">
      <c r="C44" s="3">
        <f>(C40+1104213)/2</f>
        <v>975583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7" sqref="C27"/>
    </sheetView>
  </sheetViews>
  <sheetFormatPr defaultRowHeight="14.25"/>
  <cols>
    <col min="1" max="1" width="6.125" style="1" customWidth="1"/>
    <col min="2" max="2" width="48.875" style="1" customWidth="1"/>
    <col min="3" max="3" width="10.75" style="1" customWidth="1"/>
    <col min="4" max="16384" width="9" style="1"/>
  </cols>
  <sheetData>
    <row r="1" spans="1:3" ht="15">
      <c r="B1" s="39" t="s">
        <v>33</v>
      </c>
    </row>
    <row r="2" spans="1:3">
      <c r="B2" s="40" t="s">
        <v>34</v>
      </c>
      <c r="C2" s="2">
        <v>44926</v>
      </c>
    </row>
    <row r="3" spans="1:3" ht="15">
      <c r="B3" s="41" t="s">
        <v>0</v>
      </c>
    </row>
    <row r="4" spans="1:3" ht="16.5" thickBot="1">
      <c r="B4" s="42" t="s">
        <v>43</v>
      </c>
      <c r="C4" s="20"/>
    </row>
    <row r="5" spans="1:3">
      <c r="A5" s="33"/>
      <c r="B5" s="35"/>
      <c r="C5" s="37" t="s">
        <v>1</v>
      </c>
    </row>
    <row r="6" spans="1:3">
      <c r="A6" s="34"/>
      <c r="B6" s="36"/>
      <c r="C6" s="38"/>
    </row>
    <row r="7" spans="1:3" ht="15">
      <c r="A7" s="4">
        <v>1</v>
      </c>
      <c r="B7" s="5" t="s">
        <v>2</v>
      </c>
      <c r="C7" s="29">
        <f t="shared" ref="C7" si="0">SUM(C8:C9)</f>
        <v>70</v>
      </c>
    </row>
    <row r="8" spans="1:3">
      <c r="A8" s="6"/>
      <c r="B8" s="7" t="s">
        <v>3</v>
      </c>
      <c r="C8" s="26">
        <v>0</v>
      </c>
    </row>
    <row r="9" spans="1:3">
      <c r="A9" s="6"/>
      <c r="B9" s="7" t="s">
        <v>4</v>
      </c>
      <c r="C9" s="26">
        <v>70</v>
      </c>
    </row>
    <row r="10" spans="1:3">
      <c r="A10" s="6"/>
      <c r="B10" s="7"/>
      <c r="C10" s="27"/>
    </row>
    <row r="11" spans="1:3" ht="15">
      <c r="A11" s="4">
        <v>2</v>
      </c>
      <c r="B11" s="5" t="s">
        <v>5</v>
      </c>
      <c r="C11" s="29">
        <f t="shared" ref="C11" si="1">SUM(C12:C13)</f>
        <v>0.01</v>
      </c>
    </row>
    <row r="12" spans="1:3">
      <c r="A12" s="6"/>
      <c r="B12" s="8" t="s">
        <v>6</v>
      </c>
      <c r="C12" s="26">
        <v>0</v>
      </c>
    </row>
    <row r="13" spans="1:3">
      <c r="A13" s="6"/>
      <c r="B13" s="8" t="s">
        <v>7</v>
      </c>
      <c r="C13" s="26">
        <v>0.01</v>
      </c>
    </row>
    <row r="14" spans="1:3">
      <c r="A14" s="34"/>
      <c r="B14" s="36"/>
      <c r="C14" s="27"/>
    </row>
    <row r="15" spans="1:3" ht="15">
      <c r="A15" s="4">
        <v>3</v>
      </c>
      <c r="B15" s="5" t="s">
        <v>8</v>
      </c>
      <c r="C15" s="29">
        <f t="shared" ref="C15" si="2">SUM(C16:C18)</f>
        <v>0</v>
      </c>
    </row>
    <row r="16" spans="1:3" ht="25.5">
      <c r="A16" s="6" t="s">
        <v>9</v>
      </c>
      <c r="B16" s="9" t="s">
        <v>10</v>
      </c>
      <c r="C16" s="26">
        <v>0</v>
      </c>
    </row>
    <row r="17" spans="1:5">
      <c r="A17" s="6" t="s">
        <v>11</v>
      </c>
      <c r="B17" s="9" t="s">
        <v>12</v>
      </c>
      <c r="C17" s="26">
        <v>0</v>
      </c>
    </row>
    <row r="18" spans="1:5">
      <c r="A18" s="6" t="s">
        <v>13</v>
      </c>
      <c r="B18" s="7" t="s">
        <v>14</v>
      </c>
      <c r="C18" s="26">
        <v>0</v>
      </c>
    </row>
    <row r="19" spans="1:5">
      <c r="A19" s="10"/>
      <c r="B19" s="36"/>
      <c r="C19" s="27"/>
    </row>
    <row r="20" spans="1:5" ht="15">
      <c r="A20" s="11">
        <v>4</v>
      </c>
      <c r="B20" s="5" t="s">
        <v>15</v>
      </c>
      <c r="C20" s="29">
        <f t="shared" ref="C20" si="3">SUM(C21:C28)</f>
        <v>43</v>
      </c>
      <c r="E20" s="15"/>
    </row>
    <row r="21" spans="1:5">
      <c r="A21" s="6"/>
      <c r="B21" s="7" t="s">
        <v>16</v>
      </c>
      <c r="C21" s="26">
        <v>0</v>
      </c>
      <c r="E21" s="22"/>
    </row>
    <row r="22" spans="1:5">
      <c r="A22" s="6"/>
      <c r="B22" s="7" t="s">
        <v>17</v>
      </c>
      <c r="C22" s="26">
        <v>0</v>
      </c>
    </row>
    <row r="23" spans="1:5">
      <c r="A23" s="6"/>
      <c r="B23" s="7" t="s">
        <v>18</v>
      </c>
      <c r="C23" s="26">
        <v>0</v>
      </c>
    </row>
    <row r="24" spans="1:5">
      <c r="A24" s="6"/>
      <c r="B24" s="7" t="s">
        <v>19</v>
      </c>
      <c r="C24" s="26">
        <v>0</v>
      </c>
    </row>
    <row r="25" spans="1:5">
      <c r="A25" s="6"/>
      <c r="B25" s="7" t="s">
        <v>20</v>
      </c>
      <c r="C25" s="26">
        <v>0</v>
      </c>
    </row>
    <row r="26" spans="1:5">
      <c r="A26" s="6"/>
      <c r="B26" s="7" t="s">
        <v>21</v>
      </c>
      <c r="C26" s="26">
        <v>43</v>
      </c>
    </row>
    <row r="27" spans="1:5">
      <c r="A27" s="6"/>
      <c r="B27" s="7" t="s">
        <v>22</v>
      </c>
      <c r="C27" s="26">
        <v>0</v>
      </c>
    </row>
    <row r="28" spans="1:5">
      <c r="A28" s="6"/>
      <c r="B28" s="7" t="s">
        <v>23</v>
      </c>
      <c r="C28" s="26">
        <v>0</v>
      </c>
    </row>
    <row r="29" spans="1:5">
      <c r="A29" s="6"/>
      <c r="B29" s="7"/>
      <c r="C29" s="27"/>
    </row>
    <row r="30" spans="1:5" ht="15">
      <c r="A30" s="6">
        <v>5</v>
      </c>
      <c r="B30" s="5" t="s">
        <v>24</v>
      </c>
      <c r="C30" s="29">
        <f t="shared" ref="C30" si="4">SUM(C31:C32)</f>
        <v>0</v>
      </c>
    </row>
    <row r="31" spans="1:5">
      <c r="A31" s="6" t="s">
        <v>9</v>
      </c>
      <c r="B31" s="7" t="s">
        <v>25</v>
      </c>
      <c r="C31" s="26">
        <v>0</v>
      </c>
    </row>
    <row r="32" spans="1:5">
      <c r="A32" s="6" t="s">
        <v>11</v>
      </c>
      <c r="B32" s="7" t="s">
        <v>26</v>
      </c>
      <c r="C32" s="26"/>
    </row>
    <row r="33" spans="1:5">
      <c r="A33" s="6"/>
      <c r="B33" s="7"/>
      <c r="C33" s="27"/>
    </row>
    <row r="34" spans="1:5" ht="15">
      <c r="A34" s="6">
        <v>6</v>
      </c>
      <c r="B34" s="5" t="s">
        <v>27</v>
      </c>
      <c r="C34" s="29">
        <f t="shared" ref="C34" si="5">C30+C20+C15+C11+C7</f>
        <v>113.00999999999999</v>
      </c>
    </row>
    <row r="35" spans="1:5">
      <c r="A35" s="6"/>
      <c r="B35" s="7"/>
      <c r="C35" s="27"/>
    </row>
    <row r="36" spans="1:5" ht="15">
      <c r="A36" s="6">
        <v>7</v>
      </c>
      <c r="B36" s="5" t="s">
        <v>28</v>
      </c>
      <c r="C36" s="27"/>
      <c r="E36" s="21"/>
    </row>
    <row r="37" spans="1:5" ht="26.25">
      <c r="A37" s="6" t="s">
        <v>9</v>
      </c>
      <c r="B37" s="9" t="s">
        <v>29</v>
      </c>
      <c r="C37" s="32">
        <f t="shared" ref="C37" si="6">(C32+C20+C16)/C40</f>
        <v>7.7002972672898535E-4</v>
      </c>
    </row>
    <row r="38" spans="1:5" ht="15">
      <c r="A38" s="6" t="s">
        <v>11</v>
      </c>
      <c r="B38" s="7" t="s">
        <v>32</v>
      </c>
      <c r="C38" s="32">
        <f t="shared" ref="C38" si="7">C34/C44</f>
        <v>1.2200085285084285E-3</v>
      </c>
    </row>
    <row r="39" spans="1:5">
      <c r="A39" s="6"/>
      <c r="B39" s="7"/>
      <c r="C39" s="27"/>
    </row>
    <row r="40" spans="1:5" ht="15.75" thickBot="1">
      <c r="A40" s="12"/>
      <c r="B40" s="13" t="s">
        <v>30</v>
      </c>
      <c r="C40" s="28">
        <v>55842</v>
      </c>
    </row>
    <row r="44" spans="1:5">
      <c r="C44" s="3">
        <f>(C40+129419)/2</f>
        <v>92630.5</v>
      </c>
    </row>
  </sheetData>
  <mergeCells count="1">
    <mergeCell ref="C5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10</vt:i4>
      </vt:variant>
    </vt:vector>
  </HeadingPairs>
  <TitlesOfParts>
    <vt:vector size="22" baseType="lpstr">
      <vt:lpstr>863</vt:lpstr>
      <vt:lpstr>862</vt:lpstr>
      <vt:lpstr>859</vt:lpstr>
      <vt:lpstr>858</vt:lpstr>
      <vt:lpstr>8012</vt:lpstr>
      <vt:lpstr>9779</vt:lpstr>
      <vt:lpstr>9780</vt:lpstr>
      <vt:lpstr>9781</vt:lpstr>
      <vt:lpstr>13565</vt:lpstr>
      <vt:lpstr>מגדל תגמולים- נספח 1</vt:lpstr>
      <vt:lpstr>מגדל תגמולים- נספח 2</vt:lpstr>
      <vt:lpstr>מגדל תגמולים- נספח 3</vt:lpstr>
      <vt:lpstr>'13565'!WPrint_Area_W</vt:lpstr>
      <vt:lpstr>'8012'!WPrint_Area_W</vt:lpstr>
      <vt:lpstr>'858'!WPrint_Area_W</vt:lpstr>
      <vt:lpstr>'859'!WPrint_Area_W</vt:lpstr>
      <vt:lpstr>'862'!WPrint_Area_W</vt:lpstr>
      <vt:lpstr>'863'!WPrint_Area_W</vt:lpstr>
      <vt:lpstr>'9779'!WPrint_Area_W</vt:lpstr>
      <vt:lpstr>'9780'!WPrint_Area_W</vt:lpstr>
      <vt:lpstr>'9781'!WPrint_Area_W</vt:lpstr>
      <vt:lpstr>'מגדל תגמולים-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2023-03-22T15:36:41Z</dcterms:modified>
</cp:coreProperties>
</file>