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7025" windowHeight="9600" activeTab="12"/>
  </bookViews>
  <sheets>
    <sheet name="579" sheetId="22" r:id="rId1"/>
    <sheet name="599" sheetId="23" r:id="rId2"/>
    <sheet name="869" sheetId="24" r:id="rId3"/>
    <sheet name="868" sheetId="25" r:id="rId4"/>
    <sheet name="865" sheetId="26" r:id="rId5"/>
    <sheet name="864" sheetId="27" r:id="rId6"/>
    <sheet name="199" sheetId="16" r:id="rId7"/>
    <sheet name="2048" sheetId="17" r:id="rId8"/>
    <sheet name="7253" sheetId="15" r:id="rId9"/>
    <sheet name="7254" sheetId="18" r:id="rId10"/>
    <sheet name="470" sheetId="19" r:id="rId11"/>
    <sheet name="7256" sheetId="20" r:id="rId12"/>
    <sheet name="מגדל השתלמות- נספח 1" sheetId="4" r:id="rId13"/>
    <sheet name="מגדל השתלמות- נספח 2" sheetId="13" r:id="rId14"/>
    <sheet name="מגדל השתלמות- נספח 3" sheetId="14" r:id="rId15"/>
  </sheets>
  <definedNames>
    <definedName name="_xlnm.Print_Area" localSheetId="6">'199'!$A$1:$C$42</definedName>
    <definedName name="_xlnm.Print_Area" localSheetId="7">'2048'!$A$1:$C$43</definedName>
    <definedName name="_xlnm.Print_Area" localSheetId="10">'470'!$A$1:$C$41</definedName>
    <definedName name="_xlnm.Print_Area" localSheetId="0">'579'!$A$1:$C$43</definedName>
    <definedName name="_xlnm.Print_Area" localSheetId="1">'599'!$A$1:$C$42</definedName>
    <definedName name="_xlnm.Print_Area" localSheetId="8">'7253'!$A$1:$C$43</definedName>
    <definedName name="_xlnm.Print_Area" localSheetId="9">'7254'!$A$1:$C$42</definedName>
    <definedName name="_xlnm.Print_Area" localSheetId="11">'7256'!$A$1:$C$44</definedName>
    <definedName name="_xlnm.Print_Area" localSheetId="5">'864'!$A$1:$C$44</definedName>
    <definedName name="_xlnm.Print_Area" localSheetId="4">'865'!$A$1:$C$43</definedName>
    <definedName name="_xlnm.Print_Area" localSheetId="3">'868'!$A$1:$C$43</definedName>
    <definedName name="_xlnm.Print_Area" localSheetId="2">'869'!$A$1:$C$42</definedName>
    <definedName name="_xlnm.Print_Area" localSheetId="12">'מגדל השתלמות- נספח 1'!$A$1:$C$42</definedName>
  </definedNames>
  <calcPr calcId="145621"/>
</workbook>
</file>

<file path=xl/calcChain.xml><?xml version="1.0" encoding="utf-8"?>
<calcChain xmlns="http://schemas.openxmlformats.org/spreadsheetml/2006/main">
  <c r="D67" i="13" l="1"/>
  <c r="D57" i="13"/>
  <c r="D38" i="13"/>
  <c r="D39" i="13"/>
  <c r="D11" i="13"/>
  <c r="D19" i="13"/>
  <c r="C60" i="14"/>
  <c r="C50" i="14"/>
  <c r="C58" i="14"/>
  <c r="C30" i="14"/>
  <c r="C37" i="14" s="1"/>
  <c r="C62" i="14"/>
  <c r="D69" i="13"/>
  <c r="C18" i="4" l="1"/>
  <c r="C20" i="4"/>
  <c r="C28" i="4"/>
  <c r="C25" i="4"/>
  <c r="C28" i="19"/>
  <c r="C18" i="19"/>
  <c r="C26" i="18"/>
  <c r="C9" i="18"/>
  <c r="C28" i="16"/>
  <c r="C25" i="23"/>
  <c r="C20" i="22"/>
  <c r="C37" i="22"/>
  <c r="C22" i="22"/>
  <c r="C43" i="20"/>
  <c r="C43" i="19"/>
  <c r="C43" i="18"/>
  <c r="C43" i="15"/>
  <c r="C43" i="17"/>
  <c r="C43" i="16"/>
  <c r="C43" i="27"/>
  <c r="C43" i="26"/>
  <c r="C43" i="25"/>
  <c r="C43" i="24"/>
  <c r="C43" i="23"/>
  <c r="C43" i="22"/>
  <c r="C40" i="4"/>
  <c r="C32" i="4"/>
  <c r="C31" i="4"/>
  <c r="C27" i="4"/>
  <c r="C26" i="4"/>
  <c r="C24" i="4"/>
  <c r="C23" i="4"/>
  <c r="C22" i="4"/>
  <c r="C21" i="4"/>
  <c r="C17" i="4"/>
  <c r="C16" i="4"/>
  <c r="C13" i="4"/>
  <c r="C12" i="4"/>
  <c r="C9" i="4"/>
  <c r="C8" i="4"/>
  <c r="C30" i="23"/>
  <c r="C37" i="24"/>
  <c r="C34" i="24"/>
  <c r="C38" i="24" s="1"/>
  <c r="C30" i="24"/>
  <c r="C37" i="25"/>
  <c r="C34" i="25"/>
  <c r="C38" i="25" s="1"/>
  <c r="C30" i="25"/>
  <c r="C37" i="26"/>
  <c r="C34" i="26"/>
  <c r="C30" i="26"/>
  <c r="C37" i="27"/>
  <c r="C34" i="27"/>
  <c r="C30" i="27"/>
  <c r="C34" i="16"/>
  <c r="C30" i="16"/>
  <c r="C37" i="17"/>
  <c r="C34" i="17"/>
  <c r="C38" i="17" s="1"/>
  <c r="C30" i="17"/>
  <c r="C37" i="15"/>
  <c r="C34" i="15"/>
  <c r="C30" i="15"/>
  <c r="C30" i="18"/>
  <c r="C37" i="19"/>
  <c r="C30" i="19"/>
  <c r="C37" i="20"/>
  <c r="C34" i="20"/>
  <c r="C38" i="20" s="1"/>
  <c r="C30" i="20"/>
  <c r="C30" i="22"/>
  <c r="C20" i="23"/>
  <c r="C34" i="23" s="1"/>
  <c r="C20" i="24"/>
  <c r="C20" i="25"/>
  <c r="C20" i="26"/>
  <c r="C20" i="27"/>
  <c r="C20" i="16"/>
  <c r="C37" i="16" s="1"/>
  <c r="C20" i="17"/>
  <c r="C20" i="15"/>
  <c r="C20" i="18"/>
  <c r="C37" i="18" s="1"/>
  <c r="C20" i="19"/>
  <c r="C20" i="20"/>
  <c r="C15" i="23"/>
  <c r="C15" i="24"/>
  <c r="C15" i="25"/>
  <c r="C15" i="26"/>
  <c r="C15" i="27"/>
  <c r="C15" i="16"/>
  <c r="C15" i="17"/>
  <c r="C15" i="15"/>
  <c r="C15" i="18"/>
  <c r="C15" i="19"/>
  <c r="C15" i="20"/>
  <c r="C15" i="22"/>
  <c r="C11" i="23"/>
  <c r="C11" i="24"/>
  <c r="C11" i="25"/>
  <c r="C11" i="26"/>
  <c r="C11" i="27"/>
  <c r="C11" i="16"/>
  <c r="C11" i="17"/>
  <c r="C11" i="15"/>
  <c r="C11" i="18"/>
  <c r="C11" i="19"/>
  <c r="C11" i="20"/>
  <c r="C11" i="22"/>
  <c r="C7" i="23"/>
  <c r="C7" i="24"/>
  <c r="C7" i="25"/>
  <c r="C7" i="26"/>
  <c r="C7" i="27"/>
  <c r="C7" i="16"/>
  <c r="C7" i="17"/>
  <c r="C7" i="15"/>
  <c r="C7" i="18"/>
  <c r="C7" i="19"/>
  <c r="C7" i="20"/>
  <c r="C7" i="22"/>
  <c r="C30" i="4"/>
  <c r="C34" i="19" l="1"/>
  <c r="C34" i="18"/>
  <c r="C37" i="23"/>
  <c r="C37" i="4"/>
  <c r="C34" i="22"/>
  <c r="C38" i="22" s="1"/>
  <c r="C11" i="4"/>
  <c r="C7" i="4"/>
  <c r="C15" i="4"/>
  <c r="C43" i="4"/>
  <c r="C38" i="19"/>
  <c r="C38" i="16"/>
  <c r="C38" i="15"/>
  <c r="C38" i="26"/>
  <c r="C38" i="18"/>
  <c r="C38" i="27"/>
  <c r="C38" i="23"/>
  <c r="C34" i="4" l="1"/>
  <c r="C38" i="4" s="1"/>
</calcChain>
</file>

<file path=xl/sharedStrings.xml><?xml version="1.0" encoding="utf-8"?>
<sst xmlns="http://schemas.openxmlformats.org/spreadsheetml/2006/main" count="628" uniqueCount="97">
  <si>
    <t>שם הקופה:</t>
  </si>
  <si>
    <t xml:space="preserve">אלפי ₪ </t>
  </si>
  <si>
    <t>סה"כ עמלות קניה ומכירה</t>
  </si>
  <si>
    <t>סך עמלות קניה ומכירה לצדדים קשורים</t>
  </si>
  <si>
    <t>סך עמלות קניה ומכירה לצדדים שאינם קשורים</t>
  </si>
  <si>
    <t>סה"כ עמלות קסטודיאן</t>
  </si>
  <si>
    <t>סך עמלות קסטודיאן לצדדים קשורים</t>
  </si>
  <si>
    <t>סך עמלות קסטודיאן לצדדים שאינם קשורים</t>
  </si>
  <si>
    <t>סה"כ מהשקעות לא סחירות</t>
  </si>
  <si>
    <t>א</t>
  </si>
  <si>
    <t>סך הוצאות הנובעות מהשקעה בניירות ערך לא סחירים שאינם לצורך מימון פרויקטים לתשתיות</t>
  </si>
  <si>
    <t>ב</t>
  </si>
  <si>
    <t>סך הוצאות הנובעות ממימון פרויקטים לתשתיות</t>
  </si>
  <si>
    <t>ג</t>
  </si>
  <si>
    <t>סך הוצאות הנובעות מהשקעה בזכויות מקרקעין</t>
  </si>
  <si>
    <t xml:space="preserve">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</si>
  <si>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</si>
  <si>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</si>
  <si>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</si>
  <si>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</si>
  <si>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</si>
  <si>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</si>
  <si>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</si>
  <si>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</si>
  <si>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</si>
  <si>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</si>
  <si>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</si>
  <si>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סך הכל הוצאות ישירות</t>
  </si>
  <si>
    <t>שיעור הוצאות ישירות</t>
  </si>
  <si>
    <t>שיעור סך ההוצאות הישירות, שההוצאה בגינן מוגבלת לשיעור של 0.25% לפי התקנות (סיכום סעיפים 3א, 4, 5ב חלקי סך הנכסים)</t>
  </si>
  <si>
    <t>סך נכסים לסוף שנה קודמת</t>
  </si>
  <si>
    <t>שיעור סך הוצאות ישירות מתוך יתרת נכסים ממוצעת (באחוזים)</t>
  </si>
  <si>
    <t>מגדל מקפת קרנות פנסיה וקופות גמל בע"מ</t>
  </si>
  <si>
    <t xml:space="preserve">נספח 1 - סך התשלומים ששולמו בעד כל סוג של הוצאה ישירה לשנה המסתיימת ביום </t>
  </si>
  <si>
    <t>מגדל השתלמות- מסלול כללי- מספר באוצר 579</t>
  </si>
  <si>
    <t>מגדל השתלמות- מסלול אג"ח עד 10% מניות- מספר באוצר 599</t>
  </si>
  <si>
    <t>מגדל השתלמות- מסלול מניות- מספר באוצר 869</t>
  </si>
  <si>
    <t>מגדל השתלמות- מסלול חו"ל- מספר באוצר 868</t>
  </si>
  <si>
    <t>מגדל השתלמות- מסלול אג"ח ממשלתי ישראלי- מספר באוצר 865</t>
  </si>
  <si>
    <t>מגדל השתלמות- מסלול שקלי טווח קצר- מספר באוצר 864</t>
  </si>
  <si>
    <t>מגדל השתלמות- מסלול אג"ח- מספר באוצר 199</t>
  </si>
  <si>
    <t>מגדל השתלמות- מסלול כהלכה- מספר באוצר 2048</t>
  </si>
  <si>
    <t>מגדל השתלמות- מסלול לבני 50 ומטה- מספר באוצר 7253</t>
  </si>
  <si>
    <t>מגדל השתלמות- מסלול לבני 50 עד 60- מספר באוצר 7254</t>
  </si>
  <si>
    <t>מגדל השתלמות- מסלול לבני 60 ומעלה- מספר באוצר 470</t>
  </si>
  <si>
    <t>מגדל השתלמות- מסלול פאסיבי כללי- מספר באוצר 7256</t>
  </si>
  <si>
    <t>מגדל השתלמות- מצרפי (מספרים באוצר- 579, 199, 599, 865, 868, 864, 869, 2048, 7253, 7254, 7256, 470)</t>
  </si>
  <si>
    <t>ברוקראז'- עמלות קניה ומכירה בגין עיסקאות בניירות ערך סחירים</t>
  </si>
  <si>
    <t>צדדים קשורים</t>
  </si>
  <si>
    <t/>
  </si>
  <si>
    <t>צדדים שאינם קשורים</t>
  </si>
  <si>
    <t>אחרים</t>
  </si>
  <si>
    <t>LEUMI</t>
  </si>
  <si>
    <t>PSAGOT</t>
  </si>
  <si>
    <t>סך עמלות ברוקראז'</t>
  </si>
  <si>
    <t>עמלות קסטודיאן</t>
  </si>
  <si>
    <t>לאומי</t>
  </si>
  <si>
    <t>פועלים</t>
  </si>
  <si>
    <t>דיסקונט</t>
  </si>
  <si>
    <t>מזרחי</t>
  </si>
  <si>
    <t>UBS</t>
  </si>
  <si>
    <t>סך עמלות קסטודיאן</t>
  </si>
  <si>
    <t>הוצאה הנובעת מהשקעה בניירות ערך לא סחירים או ממתן הלוואה</t>
  </si>
  <si>
    <t>אחר</t>
  </si>
  <si>
    <t>גוף 1</t>
  </si>
  <si>
    <t>סך הוצאות הנובעות מהשקעה בניירות ערך לא סחירים וממתן הלוואות</t>
  </si>
  <si>
    <t>הוצאה הנובעת מהשקעה בזכויות מקרקעין</t>
  </si>
  <si>
    <t>גורם 1</t>
  </si>
  <si>
    <t>גורם 2</t>
  </si>
  <si>
    <t>גורם 3</t>
  </si>
  <si>
    <t>גורם 4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</si>
  <si>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</si>
  <si>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</si>
  <si>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</si>
  <si>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 xml:space="preserve">גוף </t>
  </si>
  <si>
    <t>סך הכל עמלות והוצאות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</si>
  <si>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</si>
  <si>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</si>
  <si>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</si>
  <si>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</si>
  <si>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</si>
  <si>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תשלום בגין השקעה בקרנות נאמנות</t>
  </si>
  <si>
    <t>א.</t>
  </si>
  <si>
    <t>קרן נאמנות ישראלית</t>
  </si>
  <si>
    <t>ב.</t>
  </si>
  <si>
    <t>קרן חוץ</t>
  </si>
  <si>
    <t>M&amp;G Investments</t>
  </si>
  <si>
    <t xml:space="preserve">סך תשלומים בגין השקעת בקרנות נאמנות </t>
  </si>
  <si>
    <t>תשלום בגין השקעה בקרנות סל</t>
  </si>
  <si>
    <t>קרן סל ישראלית</t>
  </si>
  <si>
    <t>קרן סל זרה</t>
  </si>
  <si>
    <t>BlackRock Inc USA</t>
  </si>
  <si>
    <t>BlackRock Inc Ireland</t>
  </si>
  <si>
    <t>סך תשלומים בגין השקעה בקרנות סל</t>
  </si>
  <si>
    <t>סך הכל עמלות ניהול חיצוני</t>
  </si>
  <si>
    <t xml:space="preserve">נספח 2 - פירוט עמלות והוצאות לשנה המסתיימת ביום </t>
  </si>
  <si>
    <t>נספח 3- פירוט עמלות ניהול חיצוני לשנה המסתיימת ביום: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</si>
</sst>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_ * #,##0.000_ ;_ * \-#,##0.000_ ;_ * &quot;-&quot;??_ ;_ @_ "/>
  </numFmts>
  <fonts count="2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  <scheme val="minor"/>
    </font>
    <font>
      <b/>
      <u/>
      <sz val="10"/>
      <name val="Arial"/>
      <family val="2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12"/>
      <name val="Arial"/>
      <family val="2"/>
    </font>
    <font>
      <sz val="10"/>
      <color theme="1"/>
      <name val="Arial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18" applyNumberFormat="0" applyAlignment="0" applyProtection="0"/>
    <xf numFmtId="0" fontId="15" fillId="9" borderId="19" applyNumberFormat="0" applyAlignment="0" applyProtection="0"/>
    <xf numFmtId="0" fontId="16" fillId="9" borderId="18" applyNumberFormat="0" applyAlignment="0" applyProtection="0"/>
    <xf numFmtId="0" fontId="17" fillId="0" borderId="20" applyNumberFormat="0" applyFill="0" applyAlignment="0" applyProtection="0"/>
    <xf numFmtId="0" fontId="18" fillId="10" borderId="21" applyNumberFormat="0" applyAlignment="0" applyProtection="0"/>
    <xf numFmtId="0" fontId="19" fillId="0" borderId="0" applyNumberFormat="0" applyFill="0" applyBorder="0" applyAlignment="0" applyProtection="0"/>
    <xf numFmtId="0" fontId="1" fillId="11" borderId="22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23" applyNumberFormat="0" applyFill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35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</cellStyleXfs>
  <cellXfs count="99">
    <xf numFmtId="0" fontId="0" fillId="0" borderId="0" xfId="0"/>
    <xf numFmtId="0" fontId="3" fillId="0" borderId="0" xfId="0" applyFont="1" applyAlignment="1" applyProtection="1"/>
    <xf numFmtId="0" fontId="0" fillId="0" borderId="0" xfId="0" applyProtection="1"/>
    <xf numFmtId="14" fontId="4" fillId="0" borderId="0" xfId="1" applyNumberFormat="1" applyFont="1" applyFill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/>
    <xf numFmtId="0" fontId="3" fillId="0" borderId="0" xfId="0" applyFont="1" applyAlignment="1" applyProtection="1">
      <alignment horizontal="right"/>
    </xf>
    <xf numFmtId="0" fontId="5" fillId="2" borderId="4" xfId="0" applyFont="1" applyFill="1" applyBorder="1" applyAlignment="1" applyProtection="1"/>
    <xf numFmtId="0" fontId="5" fillId="2" borderId="5" xfId="0" applyFont="1" applyFill="1" applyBorder="1" applyAlignment="1" applyProtection="1"/>
    <xf numFmtId="164" fontId="5" fillId="3" borderId="7" xfId="1" applyNumberFormat="1" applyFont="1" applyFill="1" applyBorder="1" applyProtection="1"/>
    <xf numFmtId="0" fontId="4" fillId="2" borderId="8" xfId="0" applyFont="1" applyFill="1" applyBorder="1" applyAlignment="1" applyProtection="1"/>
    <xf numFmtId="0" fontId="4" fillId="2" borderId="9" xfId="0" applyFont="1" applyFill="1" applyBorder="1" applyAlignment="1" applyProtection="1"/>
    <xf numFmtId="164" fontId="0" fillId="4" borderId="7" xfId="1" applyNumberFormat="1" applyFont="1" applyFill="1" applyBorder="1" applyProtection="1"/>
    <xf numFmtId="164" fontId="0" fillId="2" borderId="7" xfId="1" applyNumberFormat="1" applyFont="1" applyFill="1" applyBorder="1" applyProtection="1"/>
    <xf numFmtId="0" fontId="4" fillId="2" borderId="10" xfId="0" applyFont="1" applyFill="1" applyBorder="1" applyAlignment="1" applyProtection="1"/>
    <xf numFmtId="0" fontId="0" fillId="2" borderId="4" xfId="0" applyFill="1" applyBorder="1" applyAlignment="1" applyProtection="1"/>
    <xf numFmtId="0" fontId="0" fillId="2" borderId="5" xfId="0" applyFill="1" applyBorder="1" applyAlignment="1" applyProtection="1"/>
    <xf numFmtId="0" fontId="4" fillId="2" borderId="9" xfId="0" applyFont="1" applyFill="1" applyBorder="1" applyAlignment="1" applyProtection="1">
      <alignment wrapText="1"/>
    </xf>
    <xf numFmtId="0" fontId="0" fillId="2" borderId="8" xfId="0" applyFill="1" applyBorder="1" applyAlignment="1" applyProtection="1"/>
    <xf numFmtId="0" fontId="6" fillId="2" borderId="8" xfId="0" applyFont="1" applyFill="1" applyBorder="1" applyAlignment="1" applyProtection="1"/>
    <xf numFmtId="10" fontId="5" fillId="3" borderId="7" xfId="2" applyNumberFormat="1" applyFont="1" applyFill="1" applyBorder="1" applyProtection="1"/>
    <xf numFmtId="0" fontId="4" fillId="2" borderId="11" xfId="0" applyFont="1" applyFill="1" applyBorder="1" applyAlignment="1" applyProtection="1"/>
    <xf numFmtId="0" fontId="4" fillId="2" borderId="12" xfId="0" applyFont="1" applyFill="1" applyBorder="1" applyAlignment="1" applyProtection="1"/>
    <xf numFmtId="164" fontId="5" fillId="3" borderId="13" xfId="1" applyNumberFormat="1" applyFont="1" applyFill="1" applyBorder="1" applyProtection="1"/>
    <xf numFmtId="164" fontId="0" fillId="4" borderId="7" xfId="1" applyNumberFormat="1" applyFont="1" applyFill="1" applyBorder="1"/>
    <xf numFmtId="164" fontId="0" fillId="2" borderId="7" xfId="1" applyNumberFormat="1" applyFont="1" applyFill="1" applyBorder="1"/>
    <xf numFmtId="164" fontId="5" fillId="3" borderId="13" xfId="1" applyNumberFormat="1" applyFont="1" applyFill="1" applyBorder="1"/>
    <xf numFmtId="164" fontId="0" fillId="0" borderId="0" xfId="0" applyNumberFormat="1" applyProtection="1"/>
    <xf numFmtId="0" fontId="0" fillId="0" borderId="14" xfId="0" applyBorder="1" applyAlignment="1">
      <alignment horizontal="center" wrapText="1"/>
    </xf>
    <xf numFmtId="0" fontId="5" fillId="0" borderId="0" xfId="0" applyFont="1" applyAlignment="1" applyProtection="1">
      <alignment horizontal="center"/>
    </xf>
    <xf numFmtId="165" fontId="0" fillId="0" borderId="0" xfId="0" applyNumberFormat="1" applyProtection="1"/>
    <xf numFmtId="0" fontId="0" fillId="2" borderId="4" xfId="0" applyFill="1" applyBorder="1" applyAlignment="1" applyProtection="1"/>
    <xf numFmtId="0" fontId="0" fillId="2" borderId="5" xfId="0" applyFill="1" applyBorder="1" applyAlignment="1" applyProtection="1"/>
    <xf numFmtId="0" fontId="24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25" fillId="0" borderId="0" xfId="0" applyFont="1" applyFill="1" applyBorder="1" applyAlignment="1">
      <alignment horizontal="right"/>
    </xf>
    <xf numFmtId="164" fontId="0" fillId="36" borderId="0" xfId="1" applyNumberFormat="1" applyFont="1" applyFill="1" applyProtection="1"/>
    <xf numFmtId="164" fontId="0" fillId="36" borderId="7" xfId="1" applyNumberFormat="1" applyFont="1" applyFill="1" applyBorder="1" applyProtection="1"/>
    <xf numFmtId="0" fontId="4" fillId="0" borderId="0" xfId="0" applyFont="1" applyAlignment="1">
      <alignment horizontal="right" wrapText="1"/>
    </xf>
    <xf numFmtId="0" fontId="25" fillId="0" borderId="0" xfId="0" applyFont="1" applyFill="1" applyBorder="1" applyAlignment="1">
      <alignment horizontal="right" wrapText="1"/>
    </xf>
    <xf numFmtId="0" fontId="0" fillId="2" borderId="1" xfId="0" applyFill="1" applyBorder="1" applyAlignment="1" applyProtection="1"/>
    <xf numFmtId="0" fontId="0" fillId="2" borderId="4" xfId="0" applyFill="1" applyBorder="1" applyAlignment="1" applyProtection="1"/>
    <xf numFmtId="0" fontId="0" fillId="2" borderId="2" xfId="0" applyFill="1" applyBorder="1" applyAlignment="1" applyProtection="1"/>
    <xf numFmtId="0" fontId="0" fillId="2" borderId="5" xfId="0" applyFill="1" applyBorder="1" applyAlignment="1" applyProtection="1"/>
    <xf numFmtId="164" fontId="4" fillId="2" borderId="3" xfId="1" applyNumberFormat="1" applyFont="1" applyFill="1" applyBorder="1" applyAlignment="1">
      <alignment horizontal="center"/>
    </xf>
    <xf numFmtId="164" fontId="4" fillId="2" borderId="6" xfId="1" applyNumberFormat="1" applyFont="1" applyFill="1" applyBorder="1" applyAlignment="1">
      <alignment horizontal="center"/>
    </xf>
    <xf numFmtId="164" fontId="4" fillId="2" borderId="3" xfId="1" applyNumberFormat="1" applyFont="1" applyFill="1" applyBorder="1" applyAlignment="1" applyProtection="1">
      <alignment horizontal="center"/>
    </xf>
    <xf numFmtId="164" fontId="4" fillId="2" borderId="6" xfId="1" applyNumberFormat="1" applyFont="1" applyFill="1" applyBorder="1" applyAlignment="1" applyProtection="1">
      <alignment horizontal="center"/>
    </xf>
    <xf numFmtId="0" fontId="4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164" fontId="4" fillId="0" borderId="0" xfId="1" applyNumberFormat="1" applyFont="1" applyAlignment="1">
      <alignment horizontal="right"/>
    </xf>
    <xf numFmtId="0" fontId="4" fillId="2" borderId="24" xfId="0" applyFont="1" applyFill="1" applyBorder="1" applyAlignment="1">
      <alignment horizontal="right"/>
    </xf>
    <xf numFmtId="0" fontId="4" fillId="2" borderId="25" xfId="0" applyFont="1" applyFill="1" applyBorder="1" applyAlignment="1">
      <alignment horizontal="right"/>
    </xf>
    <xf numFmtId="0" fontId="22" fillId="2" borderId="26" xfId="0" applyFont="1" applyFill="1" applyBorder="1" applyAlignment="1">
      <alignment horizontal="right"/>
    </xf>
    <xf numFmtId="164" fontId="4" fillId="2" borderId="3" xfId="1" applyNumberFormat="1" applyFont="1" applyFill="1" applyBorder="1" applyAlignment="1">
      <alignment horizontal="right"/>
    </xf>
    <xf numFmtId="0" fontId="4" fillId="2" borderId="27" xfId="0" applyFont="1" applyFill="1" applyBorder="1" applyAlignment="1">
      <alignment horizontal="right"/>
    </xf>
    <xf numFmtId="0" fontId="4" fillId="2" borderId="28" xfId="0" applyFont="1" applyFill="1" applyBorder="1" applyAlignment="1">
      <alignment horizontal="right"/>
    </xf>
    <xf numFmtId="0" fontId="22" fillId="2" borderId="14" xfId="0" applyFont="1" applyFill="1" applyBorder="1" applyAlignment="1">
      <alignment horizontal="right"/>
    </xf>
    <xf numFmtId="164" fontId="0" fillId="2" borderId="7" xfId="1" applyNumberFormat="1" applyFont="1" applyFill="1" applyBorder="1" applyAlignment="1">
      <alignment horizontal="right"/>
    </xf>
    <xf numFmtId="0" fontId="22" fillId="2" borderId="29" xfId="0" applyNumberFormat="1" applyFont="1" applyFill="1" applyBorder="1" applyAlignment="1">
      <alignment horizontal="right" readingOrder="2"/>
    </xf>
    <xf numFmtId="0" fontId="22" fillId="2" borderId="9" xfId="0" applyNumberFormat="1" applyFont="1" applyFill="1" applyBorder="1" applyAlignment="1">
      <alignment horizontal="right" readingOrder="2"/>
    </xf>
    <xf numFmtId="0" fontId="22" fillId="2" borderId="5" xfId="0" applyFont="1" applyFill="1" applyBorder="1" applyAlignment="1">
      <alignment horizontal="right"/>
    </xf>
    <xf numFmtId="164" fontId="0" fillId="4" borderId="7" xfId="1" applyNumberFormat="1" applyFont="1" applyFill="1" applyBorder="1" applyAlignment="1">
      <alignment horizontal="right"/>
    </xf>
    <xf numFmtId="0" fontId="4" fillId="2" borderId="3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22" fillId="2" borderId="10" xfId="0" applyFont="1" applyFill="1" applyBorder="1" applyAlignment="1">
      <alignment horizontal="right"/>
    </xf>
    <xf numFmtId="0" fontId="22" fillId="2" borderId="27" xfId="0" applyNumberFormat="1" applyFont="1" applyFill="1" applyBorder="1" applyAlignment="1">
      <alignment horizontal="right" readingOrder="2"/>
    </xf>
    <xf numFmtId="0" fontId="22" fillId="2" borderId="28" xfId="0" applyNumberFormat="1" applyFont="1" applyFill="1" applyBorder="1" applyAlignment="1">
      <alignment horizontal="right" readingOrder="2"/>
    </xf>
    <xf numFmtId="0" fontId="4" fillId="2" borderId="29" xfId="0" applyFont="1" applyFill="1" applyBorder="1" applyAlignment="1">
      <alignment horizontal="right"/>
    </xf>
    <xf numFmtId="0" fontId="22" fillId="2" borderId="0" xfId="0" applyFont="1" applyFill="1" applyBorder="1" applyAlignment="1">
      <alignment horizontal="right"/>
    </xf>
    <xf numFmtId="164" fontId="4" fillId="3" borderId="7" xfId="1" applyNumberFormat="1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164" fontId="26" fillId="2" borderId="7" xfId="1" applyNumberFormat="1" applyFont="1" applyFill="1" applyBorder="1" applyAlignment="1">
      <alignment horizontal="right"/>
    </xf>
    <xf numFmtId="0" fontId="22" fillId="2" borderId="30" xfId="0" applyFont="1" applyFill="1" applyBorder="1" applyAlignment="1">
      <alignment horizontal="right"/>
    </xf>
    <xf numFmtId="0" fontId="0" fillId="0" borderId="0" xfId="0" applyBorder="1"/>
    <xf numFmtId="0" fontId="22" fillId="2" borderId="9" xfId="0" applyFont="1" applyFill="1" applyBorder="1" applyAlignment="1">
      <alignment horizontal="right"/>
    </xf>
    <xf numFmtId="0" fontId="4" fillId="2" borderId="31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right"/>
    </xf>
    <xf numFmtId="0" fontId="4" fillId="2" borderId="12" xfId="0" applyFont="1" applyFill="1" applyBorder="1" applyAlignment="1"/>
    <xf numFmtId="0" fontId="4" fillId="2" borderId="32" xfId="0" applyFont="1" applyFill="1" applyBorder="1" applyAlignment="1">
      <alignment horizontal="right"/>
    </xf>
    <xf numFmtId="0" fontId="22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0" fontId="22" fillId="2" borderId="33" xfId="0" applyFont="1" applyFill="1" applyBorder="1" applyAlignment="1">
      <alignment horizontal="right"/>
    </xf>
    <xf numFmtId="164" fontId="0" fillId="4" borderId="34" xfId="1" applyNumberFormat="1" applyFont="1" applyFill="1" applyBorder="1" applyAlignment="1">
      <alignment horizontal="right"/>
    </xf>
    <xf numFmtId="164" fontId="0" fillId="0" borderId="0" xfId="0" applyNumberFormat="1"/>
    <xf numFmtId="164" fontId="4" fillId="2" borderId="34" xfId="0" applyNumberFormat="1" applyFont="1" applyFill="1" applyBorder="1" applyAlignment="1">
      <alignment horizontal="right"/>
    </xf>
    <xf numFmtId="0" fontId="22" fillId="2" borderId="27" xfId="0" applyFont="1" applyFill="1" applyBorder="1" applyAlignment="1">
      <alignment horizontal="right"/>
    </xf>
    <xf numFmtId="0" fontId="4" fillId="2" borderId="33" xfId="0" applyFont="1" applyFill="1" applyBorder="1" applyAlignment="1">
      <alignment horizontal="right"/>
    </xf>
    <xf numFmtId="0" fontId="22" fillId="2" borderId="34" xfId="0" applyFont="1" applyFill="1" applyBorder="1" applyAlignment="1">
      <alignment horizontal="right"/>
    </xf>
    <xf numFmtId="0" fontId="4" fillId="2" borderId="35" xfId="0" applyFont="1" applyFill="1" applyBorder="1" applyAlignment="1">
      <alignment horizontal="right"/>
    </xf>
    <xf numFmtId="0" fontId="22" fillId="2" borderId="35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0" fontId="22" fillId="2" borderId="30" xfId="0" applyNumberFormat="1" applyFont="1" applyFill="1" applyBorder="1" applyAlignment="1">
      <alignment horizontal="right" readingOrder="2"/>
    </xf>
    <xf numFmtId="43" fontId="0" fillId="0" borderId="0" xfId="0" applyNumberFormat="1"/>
    <xf numFmtId="0" fontId="22" fillId="2" borderId="36" xfId="0" applyFont="1" applyFill="1" applyBorder="1" applyAlignment="1">
      <alignment horizontal="right"/>
    </xf>
    <xf numFmtId="0" fontId="5" fillId="0" borderId="37" xfId="0" applyFont="1" applyBorder="1" applyAlignment="1">
      <alignment horizontal="right" wrapText="1"/>
    </xf>
    <xf numFmtId="0" fontId="25" fillId="0" borderId="37" xfId="0" applyFont="1" applyFill="1" applyBorder="1" applyAlignment="1">
      <alignment horizontal="right" wrapText="1"/>
    </xf>
  </cellXfs>
  <cellStyles count="60">
    <cellStyle name="20% - הדגשה1" xfId="21" builtinId="30" customBuiltin="1"/>
    <cellStyle name="20% - הדגשה2" xfId="25" builtinId="34" customBuiltin="1"/>
    <cellStyle name="20% - הדגשה3" xfId="29" builtinId="38" customBuiltin="1"/>
    <cellStyle name="20% - הדגשה4" xfId="33" builtinId="42" customBuiltin="1"/>
    <cellStyle name="20% - הדגשה5" xfId="37" builtinId="46" customBuiltin="1"/>
    <cellStyle name="20% - הדגשה6" xfId="41" builtinId="50" customBuiltin="1"/>
    <cellStyle name="40% - הדגשה1" xfId="22" builtinId="31" customBuiltin="1"/>
    <cellStyle name="40% - הדגשה2" xfId="26" builtinId="35" customBuiltin="1"/>
    <cellStyle name="40% - הדגשה3" xfId="30" builtinId="39" customBuiltin="1"/>
    <cellStyle name="40% - הדגשה4" xfId="34" builtinId="43" customBuiltin="1"/>
    <cellStyle name="40% - הדגשה5" xfId="38" builtinId="47" customBuiltin="1"/>
    <cellStyle name="40% - הדגשה6" xfId="42" builtinId="51" customBuiltin="1"/>
    <cellStyle name="60% - הדגשה1" xfId="23" builtinId="32" customBuiltin="1"/>
    <cellStyle name="60% - הדגשה2" xfId="27" builtinId="36" customBuiltin="1"/>
    <cellStyle name="60% - הדגשה3" xfId="31" builtinId="40" customBuiltin="1"/>
    <cellStyle name="60% - הדגשה4" xfId="35" builtinId="44" customBuiltin="1"/>
    <cellStyle name="60% - הדגשה5" xfId="39" builtinId="48" customBuiltin="1"/>
    <cellStyle name="60% - הדגשה6" xfId="43" builtinId="52" customBuiltin="1"/>
    <cellStyle name="Comma" xfId="1" builtinId="3"/>
    <cellStyle name="Comma 2" xfId="45"/>
    <cellStyle name="Normal" xfId="0" builtinId="0"/>
    <cellStyle name="Normal 2" xfId="44"/>
    <cellStyle name="Normal 2 2" xfId="51"/>
    <cellStyle name="Normal 2 3" xfId="53"/>
    <cellStyle name="Normal 3" xfId="46"/>
    <cellStyle name="Normal 3 2" xfId="52"/>
    <cellStyle name="Normal 3 2 2" xfId="59"/>
    <cellStyle name="Normal 3 3" xfId="54"/>
    <cellStyle name="Normal 4" xfId="47"/>
    <cellStyle name="Normal 4 2" xfId="55"/>
    <cellStyle name="Normal 5" xfId="48"/>
    <cellStyle name="Normal 5 2" xfId="56"/>
    <cellStyle name="Normal 6" xfId="49"/>
    <cellStyle name="Normal 6 2" xfId="57"/>
    <cellStyle name="Normal 7" xfId="50"/>
    <cellStyle name="Normal 7 2" xfId="58"/>
    <cellStyle name="Percent" xfId="2" builtinId="5"/>
    <cellStyle name="הדגשה1" xfId="20" builtinId="29" customBuiltin="1"/>
    <cellStyle name="הדגשה2" xfId="24" builtinId="33" customBuiltin="1"/>
    <cellStyle name="הדגשה3" xfId="28" builtinId="37" customBuiltin="1"/>
    <cellStyle name="הדגשה4" xfId="32" builtinId="41" customBuiltin="1"/>
    <cellStyle name="הדגשה5" xfId="36" builtinId="45" customBuiltin="1"/>
    <cellStyle name="הדגשה6" xfId="40" builtinId="49" customBuiltin="1"/>
    <cellStyle name="הערה" xfId="17" builtinId="10" customBuiltin="1"/>
    <cellStyle name="חישוב" xfId="13" builtinId="22" customBuiltin="1"/>
    <cellStyle name="טוב" xfId="8" builtinId="26" customBuiltin="1"/>
    <cellStyle name="טקסט אזהרה" xfId="16" builtinId="11" customBuiltin="1"/>
    <cellStyle name="טקסט הסברי" xfId="18" builtinId="53" customBuiltin="1"/>
    <cellStyle name="כותרת" xfId="3" builtinId="15" customBuiltin="1"/>
    <cellStyle name="כותרת 1" xfId="4" builtinId="16" customBuiltin="1"/>
    <cellStyle name="כותרת 2" xfId="5" builtinId="17" customBuiltin="1"/>
    <cellStyle name="כותרת 3" xfId="6" builtinId="18" customBuiltin="1"/>
    <cellStyle name="כותרת 4" xfId="7" builtinId="19" customBuiltin="1"/>
    <cellStyle name="ניטראלי" xfId="10" builtinId="28" customBuiltin="1"/>
    <cellStyle name="סה&quot;כ" xfId="19" builtinId="25" customBuiltin="1"/>
    <cellStyle name="פלט" xfId="12" builtinId="21" customBuiltin="1"/>
    <cellStyle name="קלט" xfId="11" builtinId="20" customBuiltin="1"/>
    <cellStyle name="רע" xfId="9" builtinId="27" customBuiltin="1"/>
    <cellStyle name="תא מסומן" xfId="15" builtinId="23" customBuiltin="1"/>
    <cellStyle name="תא מקושר" xfId="14" builtinId="2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rightToLeft="1" zoomScaleNormal="100" workbookViewId="0">
      <pane xSplit="2" ySplit="6" topLeftCell="C31" activePane="bottomRight" state="frozen"/>
      <selection activeCell="C7" sqref="C7"/>
      <selection pane="topRight" activeCell="C7" sqref="C7"/>
      <selection pane="bottomLeft" activeCell="C7" sqref="C7"/>
      <selection pane="bottomRight" activeCell="G29" sqref="G29"/>
    </sheetView>
  </sheetViews>
  <sheetFormatPr defaultRowHeight="14.25" x14ac:dyDescent="0.2"/>
  <cols>
    <col min="1" max="1" width="9" style="2"/>
    <col min="2" max="2" width="59.75" style="2" bestFit="1" customWidth="1"/>
    <col min="3" max="3" width="12.625" style="2" customWidth="1"/>
    <col min="4" max="16384" width="9" style="2"/>
  </cols>
  <sheetData>
    <row r="1" spans="1:3" ht="15" x14ac:dyDescent="0.25">
      <c r="A1" s="1"/>
      <c r="B1" s="33" t="s">
        <v>32</v>
      </c>
    </row>
    <row r="2" spans="1:3" x14ac:dyDescent="0.2">
      <c r="A2" s="4"/>
      <c r="B2" s="34" t="s">
        <v>33</v>
      </c>
      <c r="C2" s="3">
        <v>44561</v>
      </c>
    </row>
    <row r="3" spans="1:3" ht="15" x14ac:dyDescent="0.25">
      <c r="A3" s="5"/>
      <c r="B3" s="35" t="s">
        <v>0</v>
      </c>
    </row>
    <row r="4" spans="1:3" ht="16.5" thickBot="1" x14ac:dyDescent="0.3">
      <c r="A4" s="6"/>
      <c r="B4" s="36" t="s">
        <v>34</v>
      </c>
    </row>
    <row r="5" spans="1:3" x14ac:dyDescent="0.2">
      <c r="A5" s="41"/>
      <c r="B5" s="43"/>
      <c r="C5" s="45" t="s">
        <v>1</v>
      </c>
    </row>
    <row r="6" spans="1:3" x14ac:dyDescent="0.2">
      <c r="A6" s="42"/>
      <c r="B6" s="44"/>
      <c r="C6" s="46"/>
    </row>
    <row r="7" spans="1:3" ht="15" x14ac:dyDescent="0.25">
      <c r="A7" s="7">
        <v>1</v>
      </c>
      <c r="B7" s="8" t="s">
        <v>2</v>
      </c>
      <c r="C7" s="9">
        <f>SUM(C8:C9)</f>
        <v>2321.2742457886288</v>
      </c>
    </row>
    <row r="8" spans="1:3" x14ac:dyDescent="0.2">
      <c r="A8" s="10"/>
      <c r="B8" s="11" t="s">
        <v>3</v>
      </c>
      <c r="C8" s="24">
        <v>0</v>
      </c>
    </row>
    <row r="9" spans="1:3" x14ac:dyDescent="0.2">
      <c r="A9" s="10"/>
      <c r="B9" s="11" t="s">
        <v>4</v>
      </c>
      <c r="C9" s="24">
        <v>2321.2742457886288</v>
      </c>
    </row>
    <row r="10" spans="1:3" x14ac:dyDescent="0.2">
      <c r="A10" s="10"/>
      <c r="B10" s="11"/>
      <c r="C10" s="25"/>
    </row>
    <row r="11" spans="1:3" ht="15" x14ac:dyDescent="0.25">
      <c r="A11" s="7">
        <v>2</v>
      </c>
      <c r="B11" s="8" t="s">
        <v>5</v>
      </c>
      <c r="C11" s="9">
        <f>SUM(C12:C13)</f>
        <v>95.42966725175171</v>
      </c>
    </row>
    <row r="12" spans="1:3" x14ac:dyDescent="0.2">
      <c r="A12" s="10"/>
      <c r="B12" s="14" t="s">
        <v>6</v>
      </c>
      <c r="C12" s="24">
        <v>0</v>
      </c>
    </row>
    <row r="13" spans="1:3" x14ac:dyDescent="0.2">
      <c r="A13" s="10"/>
      <c r="B13" s="14" t="s">
        <v>7</v>
      </c>
      <c r="C13" s="24">
        <v>95.42966725175171</v>
      </c>
    </row>
    <row r="14" spans="1:3" x14ac:dyDescent="0.2">
      <c r="A14" s="31"/>
      <c r="B14" s="32"/>
      <c r="C14" s="25"/>
    </row>
    <row r="15" spans="1:3" ht="15" x14ac:dyDescent="0.25">
      <c r="A15" s="7">
        <v>3</v>
      </c>
      <c r="B15" s="8" t="s">
        <v>8</v>
      </c>
      <c r="C15" s="9">
        <f>SUM(C16:C18)</f>
        <v>1097.1952327098131</v>
      </c>
    </row>
    <row r="16" spans="1:3" ht="25.5" x14ac:dyDescent="0.2">
      <c r="A16" s="10" t="s">
        <v>9</v>
      </c>
      <c r="B16" s="17" t="s">
        <v>10</v>
      </c>
      <c r="C16" s="24">
        <v>438.73595083090919</v>
      </c>
    </row>
    <row r="17" spans="1:3" x14ac:dyDescent="0.2">
      <c r="A17" s="10" t="s">
        <v>11</v>
      </c>
      <c r="B17" s="17" t="s">
        <v>12</v>
      </c>
      <c r="C17" s="24">
        <v>0</v>
      </c>
    </row>
    <row r="18" spans="1:3" x14ac:dyDescent="0.2">
      <c r="A18" s="10" t="s">
        <v>13</v>
      </c>
      <c r="B18" s="11" t="s">
        <v>14</v>
      </c>
      <c r="C18" s="24">
        <v>658.45928187890388</v>
      </c>
    </row>
    <row r="19" spans="1:3" x14ac:dyDescent="0.2">
      <c r="A19" s="18"/>
      <c r="B19" s="32"/>
      <c r="C19" s="25"/>
    </row>
    <row r="20" spans="1:3" ht="15" x14ac:dyDescent="0.25">
      <c r="A20" s="19">
        <v>4</v>
      </c>
      <c r="B20" s="8" t="s">
        <v>15</v>
      </c>
      <c r="C20" s="9">
        <f>SUM(C21:C28)+0.5</f>
        <v>21373.579359851748</v>
      </c>
    </row>
    <row r="21" spans="1:3" x14ac:dyDescent="0.2">
      <c r="A21" s="10"/>
      <c r="B21" s="11" t="s">
        <v>16</v>
      </c>
      <c r="C21" s="24">
        <v>2546.130650661039</v>
      </c>
    </row>
    <row r="22" spans="1:3" x14ac:dyDescent="0.2">
      <c r="A22" s="10"/>
      <c r="B22" s="11" t="s">
        <v>17</v>
      </c>
      <c r="C22" s="24">
        <f>14257.3828940916+0.15</f>
        <v>14257.532894091599</v>
      </c>
    </row>
    <row r="23" spans="1:3" x14ac:dyDescent="0.2">
      <c r="A23" s="10"/>
      <c r="B23" s="11" t="s">
        <v>18</v>
      </c>
      <c r="C23" s="24"/>
    </row>
    <row r="24" spans="1:3" x14ac:dyDescent="0.2">
      <c r="A24" s="10"/>
      <c r="B24" s="11" t="s">
        <v>19</v>
      </c>
      <c r="C24" s="24"/>
    </row>
    <row r="25" spans="1:3" x14ac:dyDescent="0.2">
      <c r="A25" s="10"/>
      <c r="B25" s="11" t="s">
        <v>20</v>
      </c>
      <c r="C25" s="24">
        <v>38.696140767592652</v>
      </c>
    </row>
    <row r="26" spans="1:3" x14ac:dyDescent="0.2">
      <c r="A26" s="10"/>
      <c r="B26" s="11" t="s">
        <v>21</v>
      </c>
      <c r="C26" s="24">
        <v>2538.8177742491857</v>
      </c>
    </row>
    <row r="27" spans="1:3" x14ac:dyDescent="0.2">
      <c r="A27" s="10"/>
      <c r="B27" s="11" t="s">
        <v>22</v>
      </c>
      <c r="C27" s="24">
        <v>0</v>
      </c>
    </row>
    <row r="28" spans="1:3" x14ac:dyDescent="0.2">
      <c r="A28" s="10"/>
      <c r="B28" s="11" t="s">
        <v>23</v>
      </c>
      <c r="C28" s="24">
        <v>1991.9019000823305</v>
      </c>
    </row>
    <row r="29" spans="1:3" x14ac:dyDescent="0.2">
      <c r="A29" s="10"/>
      <c r="B29" s="11"/>
      <c r="C29" s="25"/>
    </row>
    <row r="30" spans="1:3" ht="15" x14ac:dyDescent="0.25">
      <c r="A30" s="10">
        <v>5</v>
      </c>
      <c r="B30" s="8" t="s">
        <v>24</v>
      </c>
      <c r="C30" s="9">
        <f>SUM(C31:C32)</f>
        <v>0</v>
      </c>
    </row>
    <row r="31" spans="1:3" x14ac:dyDescent="0.2">
      <c r="A31" s="10" t="s">
        <v>9</v>
      </c>
      <c r="B31" s="11" t="s">
        <v>25</v>
      </c>
      <c r="C31" s="12"/>
    </row>
    <row r="32" spans="1:3" x14ac:dyDescent="0.2">
      <c r="A32" s="10" t="s">
        <v>11</v>
      </c>
      <c r="B32" s="11" t="s">
        <v>26</v>
      </c>
      <c r="C32" s="12"/>
    </row>
    <row r="33" spans="1:3" x14ac:dyDescent="0.2">
      <c r="A33" s="10"/>
      <c r="B33" s="11"/>
      <c r="C33" s="13"/>
    </row>
    <row r="34" spans="1:3" ht="15" x14ac:dyDescent="0.25">
      <c r="A34" s="10">
        <v>6</v>
      </c>
      <c r="B34" s="8" t="s">
        <v>27</v>
      </c>
      <c r="C34" s="9">
        <f>C30+C20+C15+C11+C7</f>
        <v>24887.478505601939</v>
      </c>
    </row>
    <row r="35" spans="1:3" x14ac:dyDescent="0.2">
      <c r="A35" s="10"/>
      <c r="B35" s="11"/>
      <c r="C35" s="13"/>
    </row>
    <row r="36" spans="1:3" ht="15" x14ac:dyDescent="0.25">
      <c r="A36" s="10">
        <v>7</v>
      </c>
      <c r="B36" s="8" t="s">
        <v>28</v>
      </c>
      <c r="C36" s="13"/>
    </row>
    <row r="37" spans="1:3" ht="26.25" x14ac:dyDescent="0.25">
      <c r="A37" s="10" t="s">
        <v>9</v>
      </c>
      <c r="B37" s="17" t="s">
        <v>29</v>
      </c>
      <c r="C37" s="20">
        <f>(C32+C20+C16)/C40</f>
        <v>1.7843461888073617E-3</v>
      </c>
    </row>
    <row r="38" spans="1:3" ht="15" x14ac:dyDescent="0.25">
      <c r="A38" s="10" t="s">
        <v>11</v>
      </c>
      <c r="B38" s="11" t="s">
        <v>31</v>
      </c>
      <c r="C38" s="20">
        <f>C34/C43</f>
        <v>1.9367825463972711E-3</v>
      </c>
    </row>
    <row r="39" spans="1:3" x14ac:dyDescent="0.2">
      <c r="A39" s="10"/>
      <c r="B39" s="11"/>
      <c r="C39" s="25"/>
    </row>
    <row r="40" spans="1:3" ht="15.75" thickBot="1" x14ac:dyDescent="0.3">
      <c r="A40" s="21"/>
      <c r="B40" s="22" t="s">
        <v>30</v>
      </c>
      <c r="C40" s="26">
        <v>12224262</v>
      </c>
    </row>
    <row r="43" spans="1:3" x14ac:dyDescent="0.2">
      <c r="C43" s="37">
        <f>(C40+13475555)/2</f>
        <v>12849908.5</v>
      </c>
    </row>
  </sheetData>
  <mergeCells count="3">
    <mergeCell ref="A5:A6"/>
    <mergeCell ref="B5:B6"/>
    <mergeCell ref="C5:C6"/>
  </mergeCells>
  <pageMargins left="0.7" right="0.7" top="0.75" bottom="0.75" header="0.3" footer="0.3"/>
  <pageSetup paperSize="9" scale="5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rightToLeft="1" zoomScaleNormal="100" workbookViewId="0">
      <pane xSplit="2" ySplit="6" topLeftCell="C28" activePane="bottomRight" state="frozen"/>
      <selection activeCell="A52" sqref="A52"/>
      <selection pane="topRight" activeCell="A52" sqref="A52"/>
      <selection pane="bottomLeft" activeCell="A52" sqref="A52"/>
      <selection pane="bottomRight" activeCell="C38" sqref="C38"/>
    </sheetView>
  </sheetViews>
  <sheetFormatPr defaultRowHeight="14.25" x14ac:dyDescent="0.2"/>
  <cols>
    <col min="1" max="1" width="9" style="2"/>
    <col min="2" max="2" width="43.5" style="2" customWidth="1"/>
    <col min="3" max="3" width="9" style="2" customWidth="1"/>
    <col min="4" max="16384" width="9" style="2"/>
  </cols>
  <sheetData>
    <row r="1" spans="1:3" ht="15" x14ac:dyDescent="0.25">
      <c r="B1" s="33" t="s">
        <v>32</v>
      </c>
    </row>
    <row r="2" spans="1:3" x14ac:dyDescent="0.2">
      <c r="B2" s="34" t="s">
        <v>33</v>
      </c>
      <c r="C2" s="3">
        <v>44561</v>
      </c>
    </row>
    <row r="3" spans="1:3" ht="15" x14ac:dyDescent="0.25">
      <c r="B3" s="35" t="s">
        <v>0</v>
      </c>
    </row>
    <row r="4" spans="1:3" ht="16.5" thickBot="1" x14ac:dyDescent="0.3">
      <c r="B4" s="36" t="s">
        <v>43</v>
      </c>
    </row>
    <row r="5" spans="1:3" x14ac:dyDescent="0.2">
      <c r="A5" s="41"/>
      <c r="B5" s="43"/>
      <c r="C5" s="45" t="s">
        <v>1</v>
      </c>
    </row>
    <row r="6" spans="1:3" x14ac:dyDescent="0.2">
      <c r="A6" s="42"/>
      <c r="B6" s="44"/>
      <c r="C6" s="46"/>
    </row>
    <row r="7" spans="1:3" ht="15" x14ac:dyDescent="0.25">
      <c r="A7" s="7">
        <v>1</v>
      </c>
      <c r="B7" s="8" t="s">
        <v>2</v>
      </c>
      <c r="C7" s="9">
        <f>SUM(C8:C9)</f>
        <v>44.438620288051702</v>
      </c>
    </row>
    <row r="8" spans="1:3" x14ac:dyDescent="0.2">
      <c r="A8" s="10"/>
      <c r="B8" s="11" t="s">
        <v>3</v>
      </c>
      <c r="C8" s="24">
        <v>0</v>
      </c>
    </row>
    <row r="9" spans="1:3" x14ac:dyDescent="0.2">
      <c r="A9" s="10"/>
      <c r="B9" s="11" t="s">
        <v>4</v>
      </c>
      <c r="C9" s="24">
        <f>44.5386202880517-0.1</f>
        <v>44.438620288051702</v>
      </c>
    </row>
    <row r="10" spans="1:3" x14ac:dyDescent="0.2">
      <c r="A10" s="10"/>
      <c r="B10" s="11"/>
      <c r="C10" s="25"/>
    </row>
    <row r="11" spans="1:3" ht="15" x14ac:dyDescent="0.25">
      <c r="A11" s="7">
        <v>2</v>
      </c>
      <c r="B11" s="8" t="s">
        <v>5</v>
      </c>
      <c r="C11" s="9">
        <f>SUM(C12:C13)</f>
        <v>11.591395022728628</v>
      </c>
    </row>
    <row r="12" spans="1:3" x14ac:dyDescent="0.2">
      <c r="A12" s="10"/>
      <c r="B12" s="14" t="s">
        <v>6</v>
      </c>
      <c r="C12" s="24">
        <v>0</v>
      </c>
    </row>
    <row r="13" spans="1:3" x14ac:dyDescent="0.2">
      <c r="A13" s="10"/>
      <c r="B13" s="14" t="s">
        <v>7</v>
      </c>
      <c r="C13" s="24">
        <v>11.591395022728628</v>
      </c>
    </row>
    <row r="14" spans="1:3" x14ac:dyDescent="0.2">
      <c r="A14" s="31"/>
      <c r="B14" s="32"/>
      <c r="C14" s="25"/>
    </row>
    <row r="15" spans="1:3" ht="15" x14ac:dyDescent="0.25">
      <c r="A15" s="7">
        <v>3</v>
      </c>
      <c r="B15" s="8" t="s">
        <v>8</v>
      </c>
      <c r="C15" s="9">
        <f>SUM(C16:C18)</f>
        <v>11.96180298903489</v>
      </c>
    </row>
    <row r="16" spans="1:3" ht="25.5" x14ac:dyDescent="0.2">
      <c r="A16" s="10" t="s">
        <v>9</v>
      </c>
      <c r="B16" s="17" t="s">
        <v>10</v>
      </c>
      <c r="C16" s="24">
        <v>9.365155021314882</v>
      </c>
    </row>
    <row r="17" spans="1:3" x14ac:dyDescent="0.2">
      <c r="A17" s="10" t="s">
        <v>11</v>
      </c>
      <c r="B17" s="17" t="s">
        <v>12</v>
      </c>
      <c r="C17" s="24">
        <v>0</v>
      </c>
    </row>
    <row r="18" spans="1:3" x14ac:dyDescent="0.2">
      <c r="A18" s="10" t="s">
        <v>13</v>
      </c>
      <c r="B18" s="11" t="s">
        <v>14</v>
      </c>
      <c r="C18" s="24">
        <v>2.5966479677200081</v>
      </c>
    </row>
    <row r="19" spans="1:3" x14ac:dyDescent="0.2">
      <c r="A19" s="18"/>
      <c r="B19" s="32"/>
      <c r="C19" s="25"/>
    </row>
    <row r="20" spans="1:3" ht="15" x14ac:dyDescent="0.25">
      <c r="A20" s="19">
        <v>4</v>
      </c>
      <c r="B20" s="8" t="s">
        <v>15</v>
      </c>
      <c r="C20" s="9">
        <f>SUM(C21:C28)</f>
        <v>223.09564354420107</v>
      </c>
    </row>
    <row r="21" spans="1:3" x14ac:dyDescent="0.2">
      <c r="A21" s="10"/>
      <c r="B21" s="11" t="s">
        <v>16</v>
      </c>
      <c r="C21" s="24">
        <v>16.345162352319232</v>
      </c>
    </row>
    <row r="22" spans="1:3" x14ac:dyDescent="0.2">
      <c r="A22" s="10"/>
      <c r="B22" s="11" t="s">
        <v>17</v>
      </c>
      <c r="C22" s="24">
        <v>119.97579825926624</v>
      </c>
    </row>
    <row r="23" spans="1:3" x14ac:dyDescent="0.2">
      <c r="A23" s="10"/>
      <c r="B23" s="11" t="s">
        <v>18</v>
      </c>
      <c r="C23" s="24"/>
    </row>
    <row r="24" spans="1:3" x14ac:dyDescent="0.2">
      <c r="A24" s="10"/>
      <c r="B24" s="11" t="s">
        <v>19</v>
      </c>
      <c r="C24" s="24"/>
    </row>
    <row r="25" spans="1:3" x14ac:dyDescent="0.2">
      <c r="A25" s="10"/>
      <c r="B25" s="11" t="s">
        <v>20</v>
      </c>
      <c r="C25" s="24">
        <v>0.59441949383360004</v>
      </c>
    </row>
    <row r="26" spans="1:3" x14ac:dyDescent="0.2">
      <c r="A26" s="10"/>
      <c r="B26" s="11" t="s">
        <v>21</v>
      </c>
      <c r="C26" s="24">
        <f>44.5030737161828-0.1</f>
        <v>44.403073716182796</v>
      </c>
    </row>
    <row r="27" spans="1:3" x14ac:dyDescent="0.2">
      <c r="A27" s="10"/>
      <c r="B27" s="11" t="s">
        <v>22</v>
      </c>
      <c r="C27" s="24">
        <v>0</v>
      </c>
    </row>
    <row r="28" spans="1:3" x14ac:dyDescent="0.2">
      <c r="A28" s="10"/>
      <c r="B28" s="11" t="s">
        <v>23</v>
      </c>
      <c r="C28" s="24">
        <v>41.777189722599182</v>
      </c>
    </row>
    <row r="29" spans="1:3" x14ac:dyDescent="0.2">
      <c r="A29" s="10"/>
      <c r="B29" s="11"/>
      <c r="C29" s="25"/>
    </row>
    <row r="30" spans="1:3" ht="15" x14ac:dyDescent="0.25">
      <c r="A30" s="10">
        <v>5</v>
      </c>
      <c r="B30" s="8" t="s">
        <v>24</v>
      </c>
      <c r="C30" s="9">
        <f>SUM(C31:C32)</f>
        <v>0</v>
      </c>
    </row>
    <row r="31" spans="1:3" x14ac:dyDescent="0.2">
      <c r="A31" s="10" t="s">
        <v>9</v>
      </c>
      <c r="B31" s="11" t="s">
        <v>25</v>
      </c>
      <c r="C31" s="12"/>
    </row>
    <row r="32" spans="1:3" x14ac:dyDescent="0.2">
      <c r="A32" s="10" t="s">
        <v>11</v>
      </c>
      <c r="B32" s="11" t="s">
        <v>26</v>
      </c>
      <c r="C32" s="12"/>
    </row>
    <row r="33" spans="1:3" x14ac:dyDescent="0.2">
      <c r="A33" s="10"/>
      <c r="B33" s="11"/>
      <c r="C33" s="13"/>
    </row>
    <row r="34" spans="1:3" ht="15" x14ac:dyDescent="0.25">
      <c r="A34" s="10">
        <v>6</v>
      </c>
      <c r="B34" s="8" t="s">
        <v>27</v>
      </c>
      <c r="C34" s="9">
        <f>C30+C20+C15+C11+C7</f>
        <v>291.08746184401627</v>
      </c>
    </row>
    <row r="35" spans="1:3" x14ac:dyDescent="0.2">
      <c r="A35" s="10"/>
      <c r="B35" s="11"/>
      <c r="C35" s="13"/>
    </row>
    <row r="36" spans="1:3" ht="15" x14ac:dyDescent="0.25">
      <c r="A36" s="10">
        <v>7</v>
      </c>
      <c r="B36" s="8" t="s">
        <v>28</v>
      </c>
      <c r="C36" s="13"/>
    </row>
    <row r="37" spans="1:3" ht="39" x14ac:dyDescent="0.25">
      <c r="A37" s="10" t="s">
        <v>9</v>
      </c>
      <c r="B37" s="17" t="s">
        <v>29</v>
      </c>
      <c r="C37" s="20">
        <f>(C32+C20+C16)/C40</f>
        <v>1.2647623943977406E-3</v>
      </c>
    </row>
    <row r="38" spans="1:3" ht="15" x14ac:dyDescent="0.25">
      <c r="A38" s="10" t="s">
        <v>11</v>
      </c>
      <c r="B38" s="11" t="s">
        <v>31</v>
      </c>
      <c r="C38" s="20">
        <f>C34/C43</f>
        <v>1.3118252409653947E-3</v>
      </c>
    </row>
    <row r="39" spans="1:3" x14ac:dyDescent="0.2">
      <c r="A39" s="10"/>
      <c r="B39" s="11"/>
      <c r="C39" s="25"/>
    </row>
    <row r="40" spans="1:3" ht="15.75" thickBot="1" x14ac:dyDescent="0.3">
      <c r="A40" s="21"/>
      <c r="B40" s="22" t="s">
        <v>30</v>
      </c>
      <c r="C40" s="26">
        <v>183798</v>
      </c>
    </row>
    <row r="43" spans="1:3" x14ac:dyDescent="0.2">
      <c r="C43" s="37">
        <f>(C40+259992)/2</f>
        <v>221895</v>
      </c>
    </row>
  </sheetData>
  <mergeCells count="3">
    <mergeCell ref="C5:C6"/>
    <mergeCell ref="A5:A6"/>
    <mergeCell ref="B5:B6"/>
  </mergeCells>
  <pageMargins left="0.7" right="0.7" top="0.75" bottom="0.75" header="0.3" footer="0.3"/>
  <pageSetup paperSize="9" scale="5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rightToLeft="1" zoomScaleNormal="100" workbookViewId="0">
      <pane xSplit="2" ySplit="6" topLeftCell="C25" activePane="bottomRight" state="frozen"/>
      <selection activeCell="A52" sqref="A52"/>
      <selection pane="topRight" activeCell="A52" sqref="A52"/>
      <selection pane="bottomLeft" activeCell="A52" sqref="A52"/>
      <selection pane="bottomRight" activeCell="E22" sqref="E22"/>
    </sheetView>
  </sheetViews>
  <sheetFormatPr defaultRowHeight="14.25" x14ac:dyDescent="0.2"/>
  <cols>
    <col min="1" max="1" width="9" style="2"/>
    <col min="2" max="2" width="43.5" style="2" customWidth="1"/>
    <col min="3" max="3" width="9" style="2" customWidth="1"/>
    <col min="4" max="16384" width="9" style="2"/>
  </cols>
  <sheetData>
    <row r="1" spans="1:3" ht="15" x14ac:dyDescent="0.25">
      <c r="B1" s="33" t="s">
        <v>32</v>
      </c>
    </row>
    <row r="2" spans="1:3" x14ac:dyDescent="0.2">
      <c r="B2" s="34" t="s">
        <v>33</v>
      </c>
      <c r="C2" s="3">
        <v>44561</v>
      </c>
    </row>
    <row r="3" spans="1:3" ht="15" x14ac:dyDescent="0.25">
      <c r="B3" s="35" t="s">
        <v>0</v>
      </c>
      <c r="C3" s="28"/>
    </row>
    <row r="4" spans="1:3" ht="16.5" thickBot="1" x14ac:dyDescent="0.3">
      <c r="B4" s="36" t="s">
        <v>44</v>
      </c>
      <c r="C4" s="29"/>
    </row>
    <row r="5" spans="1:3" x14ac:dyDescent="0.2">
      <c r="A5" s="41"/>
      <c r="B5" s="43"/>
      <c r="C5" s="45" t="s">
        <v>1</v>
      </c>
    </row>
    <row r="6" spans="1:3" x14ac:dyDescent="0.2">
      <c r="A6" s="42"/>
      <c r="B6" s="44"/>
      <c r="C6" s="46"/>
    </row>
    <row r="7" spans="1:3" ht="15" x14ac:dyDescent="0.25">
      <c r="A7" s="7">
        <v>1</v>
      </c>
      <c r="B7" s="8" t="s">
        <v>2</v>
      </c>
      <c r="C7" s="9">
        <f>SUM(C8:C9)</f>
        <v>44.241180216143526</v>
      </c>
    </row>
    <row r="8" spans="1:3" x14ac:dyDescent="0.2">
      <c r="A8" s="10"/>
      <c r="B8" s="11" t="s">
        <v>3</v>
      </c>
      <c r="C8" s="24">
        <v>0</v>
      </c>
    </row>
    <row r="9" spans="1:3" x14ac:dyDescent="0.2">
      <c r="A9" s="10"/>
      <c r="B9" s="11" t="s">
        <v>4</v>
      </c>
      <c r="C9" s="24">
        <v>44.241180216143526</v>
      </c>
    </row>
    <row r="10" spans="1:3" x14ac:dyDescent="0.2">
      <c r="A10" s="10"/>
      <c r="B10" s="11"/>
      <c r="C10" s="25"/>
    </row>
    <row r="11" spans="1:3" ht="15" x14ac:dyDescent="0.25">
      <c r="A11" s="7">
        <v>2</v>
      </c>
      <c r="B11" s="8" t="s">
        <v>5</v>
      </c>
      <c r="C11" s="9">
        <f>SUM(C12:C13)</f>
        <v>11.802634641279436</v>
      </c>
    </row>
    <row r="12" spans="1:3" x14ac:dyDescent="0.2">
      <c r="A12" s="10"/>
      <c r="B12" s="14" t="s">
        <v>6</v>
      </c>
      <c r="C12" s="24">
        <v>0</v>
      </c>
    </row>
    <row r="13" spans="1:3" x14ac:dyDescent="0.2">
      <c r="A13" s="10"/>
      <c r="B13" s="14" t="s">
        <v>7</v>
      </c>
      <c r="C13" s="24">
        <v>11.802634641279436</v>
      </c>
    </row>
    <row r="14" spans="1:3" x14ac:dyDescent="0.2">
      <c r="A14" s="31"/>
      <c r="B14" s="32"/>
      <c r="C14" s="25"/>
    </row>
    <row r="15" spans="1:3" ht="15" x14ac:dyDescent="0.25">
      <c r="A15" s="7">
        <v>3</v>
      </c>
      <c r="B15" s="8" t="s">
        <v>8</v>
      </c>
      <c r="C15" s="9">
        <f>SUM(C16:C18)</f>
        <v>12.860135372574728</v>
      </c>
    </row>
    <row r="16" spans="1:3" ht="25.5" x14ac:dyDescent="0.2">
      <c r="A16" s="10" t="s">
        <v>9</v>
      </c>
      <c r="B16" s="17" t="s">
        <v>10</v>
      </c>
      <c r="C16" s="24">
        <v>9.3394675783626582</v>
      </c>
    </row>
    <row r="17" spans="1:3" x14ac:dyDescent="0.2">
      <c r="A17" s="10" t="s">
        <v>11</v>
      </c>
      <c r="B17" s="17" t="s">
        <v>12</v>
      </c>
      <c r="C17" s="24">
        <v>0</v>
      </c>
    </row>
    <row r="18" spans="1:3" x14ac:dyDescent="0.2">
      <c r="A18" s="10" t="s">
        <v>13</v>
      </c>
      <c r="B18" s="11" t="s">
        <v>14</v>
      </c>
      <c r="C18" s="24">
        <f>3.42066779421207+0.1</f>
        <v>3.5206677942120699</v>
      </c>
    </row>
    <row r="19" spans="1:3" x14ac:dyDescent="0.2">
      <c r="A19" s="18"/>
      <c r="B19" s="32"/>
      <c r="C19" s="25"/>
    </row>
    <row r="20" spans="1:3" ht="15" x14ac:dyDescent="0.25">
      <c r="A20" s="19">
        <v>4</v>
      </c>
      <c r="B20" s="8" t="s">
        <v>15</v>
      </c>
      <c r="C20" s="9">
        <f>SUM(C21:C28)</f>
        <v>171.87791902066738</v>
      </c>
    </row>
    <row r="21" spans="1:3" x14ac:dyDescent="0.2">
      <c r="A21" s="10"/>
      <c r="B21" s="11" t="s">
        <v>16</v>
      </c>
      <c r="C21" s="24">
        <v>10.821923456032479</v>
      </c>
    </row>
    <row r="22" spans="1:3" x14ac:dyDescent="0.2">
      <c r="A22" s="10"/>
      <c r="B22" s="11" t="s">
        <v>17</v>
      </c>
      <c r="C22" s="24">
        <v>87.921301112321345</v>
      </c>
    </row>
    <row r="23" spans="1:3" x14ac:dyDescent="0.2">
      <c r="A23" s="10"/>
      <c r="B23" s="11" t="s">
        <v>18</v>
      </c>
      <c r="C23" s="24"/>
    </row>
    <row r="24" spans="1:3" x14ac:dyDescent="0.2">
      <c r="A24" s="10"/>
      <c r="B24" s="11" t="s">
        <v>19</v>
      </c>
      <c r="C24" s="24"/>
    </row>
    <row r="25" spans="1:3" x14ac:dyDescent="0.2">
      <c r="A25" s="10"/>
      <c r="B25" s="11" t="s">
        <v>20</v>
      </c>
      <c r="C25" s="24">
        <v>0.44181248855084004</v>
      </c>
    </row>
    <row r="26" spans="1:3" x14ac:dyDescent="0.2">
      <c r="A26" s="10"/>
      <c r="B26" s="11" t="s">
        <v>21</v>
      </c>
      <c r="C26" s="24">
        <v>34.175773516225924</v>
      </c>
    </row>
    <row r="27" spans="1:3" x14ac:dyDescent="0.2">
      <c r="A27" s="10"/>
      <c r="B27" s="11" t="s">
        <v>22</v>
      </c>
      <c r="C27" s="24">
        <v>0</v>
      </c>
    </row>
    <row r="28" spans="1:3" x14ac:dyDescent="0.2">
      <c r="A28" s="10"/>
      <c r="B28" s="11" t="s">
        <v>23</v>
      </c>
      <c r="C28" s="24">
        <f>38.3971084475368+0.12</f>
        <v>38.517108447536799</v>
      </c>
    </row>
    <row r="29" spans="1:3" x14ac:dyDescent="0.2">
      <c r="A29" s="10"/>
      <c r="B29" s="11"/>
      <c r="C29" s="25"/>
    </row>
    <row r="30" spans="1:3" ht="15" x14ac:dyDescent="0.25">
      <c r="A30" s="10">
        <v>5</v>
      </c>
      <c r="B30" s="8" t="s">
        <v>24</v>
      </c>
      <c r="C30" s="9">
        <f>SUM(C31:C32)</f>
        <v>0</v>
      </c>
    </row>
    <row r="31" spans="1:3" x14ac:dyDescent="0.2">
      <c r="A31" s="10" t="s">
        <v>9</v>
      </c>
      <c r="B31" s="11" t="s">
        <v>25</v>
      </c>
      <c r="C31" s="12"/>
    </row>
    <row r="32" spans="1:3" x14ac:dyDescent="0.2">
      <c r="A32" s="10" t="s">
        <v>11</v>
      </c>
      <c r="B32" s="11" t="s">
        <v>26</v>
      </c>
      <c r="C32" s="12"/>
    </row>
    <row r="33" spans="1:3" x14ac:dyDescent="0.2">
      <c r="A33" s="10"/>
      <c r="B33" s="11"/>
      <c r="C33" s="13"/>
    </row>
    <row r="34" spans="1:3" ht="15" x14ac:dyDescent="0.25">
      <c r="A34" s="10">
        <v>6</v>
      </c>
      <c r="B34" s="8" t="s">
        <v>27</v>
      </c>
      <c r="C34" s="9">
        <f>C30+C20+C15+C11+C7</f>
        <v>240.78186925066507</v>
      </c>
    </row>
    <row r="35" spans="1:3" x14ac:dyDescent="0.2">
      <c r="A35" s="10"/>
      <c r="B35" s="11"/>
      <c r="C35" s="13"/>
    </row>
    <row r="36" spans="1:3" ht="15" x14ac:dyDescent="0.25">
      <c r="A36" s="10">
        <v>7</v>
      </c>
      <c r="B36" s="8" t="s">
        <v>28</v>
      </c>
      <c r="C36" s="13"/>
    </row>
    <row r="37" spans="1:3" ht="39" x14ac:dyDescent="0.25">
      <c r="A37" s="10" t="s">
        <v>9</v>
      </c>
      <c r="B37" s="17" t="s">
        <v>29</v>
      </c>
      <c r="C37" s="20">
        <f>(C32+C20+C16)/C40</f>
        <v>8.6061218513273636E-4</v>
      </c>
    </row>
    <row r="38" spans="1:3" ht="15" x14ac:dyDescent="0.25">
      <c r="A38" s="10" t="s">
        <v>11</v>
      </c>
      <c r="B38" s="11" t="s">
        <v>31</v>
      </c>
      <c r="C38" s="20">
        <f>C34/C43</f>
        <v>9.3959989561642494E-4</v>
      </c>
    </row>
    <row r="39" spans="1:3" x14ac:dyDescent="0.2">
      <c r="A39" s="10"/>
      <c r="B39" s="11"/>
      <c r="C39" s="25"/>
    </row>
    <row r="40" spans="1:3" ht="15.75" thickBot="1" x14ac:dyDescent="0.3">
      <c r="A40" s="21"/>
      <c r="B40" s="22" t="s">
        <v>30</v>
      </c>
      <c r="C40" s="26">
        <v>210568</v>
      </c>
    </row>
    <row r="43" spans="1:3" x14ac:dyDescent="0.2">
      <c r="C43" s="37">
        <f>(C40+301952)/2</f>
        <v>256260</v>
      </c>
    </row>
  </sheetData>
  <mergeCells count="3">
    <mergeCell ref="C5:C6"/>
    <mergeCell ref="A5:A6"/>
    <mergeCell ref="B5:B6"/>
  </mergeCells>
  <pageMargins left="0.7" right="0.7" top="0.75" bottom="0.75" header="0.3" footer="0.3"/>
  <pageSetup paperSize="9" scale="5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rightToLeft="1" zoomScaleNormal="100" workbookViewId="0">
      <pane xSplit="2" ySplit="6" topLeftCell="C28" activePane="bottomRight" state="frozen"/>
      <selection activeCell="A52" sqref="A52"/>
      <selection pane="topRight" activeCell="A52" sqref="A52"/>
      <selection pane="bottomLeft" activeCell="A52" sqref="A52"/>
      <selection pane="bottomRight" activeCell="E37" sqref="E37"/>
    </sheetView>
  </sheetViews>
  <sheetFormatPr defaultRowHeight="14.25" x14ac:dyDescent="0.2"/>
  <cols>
    <col min="1" max="1" width="9" style="2"/>
    <col min="2" max="2" width="43.5" style="2" customWidth="1"/>
    <col min="3" max="3" width="9" style="2" customWidth="1"/>
    <col min="4" max="16384" width="9" style="2"/>
  </cols>
  <sheetData>
    <row r="1" spans="1:3" ht="15" x14ac:dyDescent="0.25">
      <c r="B1" s="33" t="s">
        <v>32</v>
      </c>
    </row>
    <row r="2" spans="1:3" x14ac:dyDescent="0.2">
      <c r="B2" s="34" t="s">
        <v>33</v>
      </c>
      <c r="C2" s="3">
        <v>44561</v>
      </c>
    </row>
    <row r="3" spans="1:3" ht="15" x14ac:dyDescent="0.25">
      <c r="B3" s="35" t="s">
        <v>0</v>
      </c>
      <c r="C3" s="28"/>
    </row>
    <row r="4" spans="1:3" ht="16.5" thickBot="1" x14ac:dyDescent="0.3">
      <c r="B4" s="36" t="s">
        <v>45</v>
      </c>
      <c r="C4" s="29"/>
    </row>
    <row r="5" spans="1:3" x14ac:dyDescent="0.2">
      <c r="A5" s="41"/>
      <c r="B5" s="43"/>
      <c r="C5" s="45" t="s">
        <v>1</v>
      </c>
    </row>
    <row r="6" spans="1:3" x14ac:dyDescent="0.2">
      <c r="A6" s="42"/>
      <c r="B6" s="44"/>
      <c r="C6" s="46"/>
    </row>
    <row r="7" spans="1:3" ht="15" x14ac:dyDescent="0.25">
      <c r="A7" s="7">
        <v>1</v>
      </c>
      <c r="B7" s="8" t="s">
        <v>2</v>
      </c>
      <c r="C7" s="9">
        <f>SUM(C8:C9)</f>
        <v>11.022829999999999</v>
      </c>
    </row>
    <row r="8" spans="1:3" x14ac:dyDescent="0.2">
      <c r="A8" s="10"/>
      <c r="B8" s="11" t="s">
        <v>3</v>
      </c>
      <c r="C8" s="24">
        <v>0</v>
      </c>
    </row>
    <row r="9" spans="1:3" x14ac:dyDescent="0.2">
      <c r="A9" s="10"/>
      <c r="B9" s="11" t="s">
        <v>4</v>
      </c>
      <c r="C9" s="24">
        <v>11.022829999999999</v>
      </c>
    </row>
    <row r="10" spans="1:3" x14ac:dyDescent="0.2">
      <c r="A10" s="10"/>
      <c r="B10" s="11"/>
      <c r="C10" s="25"/>
    </row>
    <row r="11" spans="1:3" ht="15" x14ac:dyDescent="0.25">
      <c r="A11" s="7">
        <v>2</v>
      </c>
      <c r="B11" s="8" t="s">
        <v>5</v>
      </c>
      <c r="C11" s="9">
        <f>SUM(C12:C13)</f>
        <v>1.3307012281317403</v>
      </c>
    </row>
    <row r="12" spans="1:3" x14ac:dyDescent="0.2">
      <c r="A12" s="10"/>
      <c r="B12" s="14" t="s">
        <v>6</v>
      </c>
      <c r="C12" s="24">
        <v>0</v>
      </c>
    </row>
    <row r="13" spans="1:3" x14ac:dyDescent="0.2">
      <c r="A13" s="10"/>
      <c r="B13" s="14" t="s">
        <v>7</v>
      </c>
      <c r="C13" s="24">
        <v>1.3307012281317403</v>
      </c>
    </row>
    <row r="14" spans="1:3" x14ac:dyDescent="0.2">
      <c r="A14" s="31"/>
      <c r="B14" s="32"/>
      <c r="C14" s="25"/>
    </row>
    <row r="15" spans="1:3" ht="15" x14ac:dyDescent="0.25">
      <c r="A15" s="7">
        <v>3</v>
      </c>
      <c r="B15" s="8" t="s">
        <v>8</v>
      </c>
      <c r="C15" s="9">
        <f>SUM(C16:C18)</f>
        <v>0</v>
      </c>
    </row>
    <row r="16" spans="1:3" ht="25.5" x14ac:dyDescent="0.2">
      <c r="A16" s="10" t="s">
        <v>9</v>
      </c>
      <c r="B16" s="17" t="s">
        <v>10</v>
      </c>
      <c r="C16" s="24">
        <v>0</v>
      </c>
    </row>
    <row r="17" spans="1:3" x14ac:dyDescent="0.2">
      <c r="A17" s="10" t="s">
        <v>11</v>
      </c>
      <c r="B17" s="17" t="s">
        <v>12</v>
      </c>
      <c r="C17" s="24">
        <v>0</v>
      </c>
    </row>
    <row r="18" spans="1:3" x14ac:dyDescent="0.2">
      <c r="A18" s="10" t="s">
        <v>13</v>
      </c>
      <c r="B18" s="11" t="s">
        <v>14</v>
      </c>
      <c r="C18" s="24">
        <v>0</v>
      </c>
    </row>
    <row r="19" spans="1:3" x14ac:dyDescent="0.2">
      <c r="A19" s="18"/>
      <c r="B19" s="32"/>
      <c r="C19" s="25"/>
    </row>
    <row r="20" spans="1:3" ht="15" x14ac:dyDescent="0.25">
      <c r="A20" s="19">
        <v>4</v>
      </c>
      <c r="B20" s="8" t="s">
        <v>15</v>
      </c>
      <c r="C20" s="9">
        <f>SUM(C21:C28)</f>
        <v>35.771980000000006</v>
      </c>
    </row>
    <row r="21" spans="1:3" x14ac:dyDescent="0.2">
      <c r="A21" s="10"/>
      <c r="B21" s="11" t="s">
        <v>16</v>
      </c>
      <c r="C21" s="24">
        <v>0</v>
      </c>
    </row>
    <row r="22" spans="1:3" x14ac:dyDescent="0.2">
      <c r="A22" s="10"/>
      <c r="B22" s="11" t="s">
        <v>17</v>
      </c>
      <c r="C22" s="24">
        <v>0</v>
      </c>
    </row>
    <row r="23" spans="1:3" x14ac:dyDescent="0.2">
      <c r="A23" s="10"/>
      <c r="B23" s="11" t="s">
        <v>18</v>
      </c>
      <c r="C23" s="24"/>
    </row>
    <row r="24" spans="1:3" x14ac:dyDescent="0.2">
      <c r="A24" s="10"/>
      <c r="B24" s="11" t="s">
        <v>19</v>
      </c>
      <c r="C24" s="24"/>
    </row>
    <row r="25" spans="1:3" x14ac:dyDescent="0.2">
      <c r="A25" s="10"/>
      <c r="B25" s="11" t="s">
        <v>20</v>
      </c>
      <c r="C25" s="24">
        <v>0.10823999999999998</v>
      </c>
    </row>
    <row r="26" spans="1:3" x14ac:dyDescent="0.2">
      <c r="A26" s="10"/>
      <c r="B26" s="11" t="s">
        <v>21</v>
      </c>
      <c r="C26" s="24">
        <v>35.663740000000004</v>
      </c>
    </row>
    <row r="27" spans="1:3" x14ac:dyDescent="0.2">
      <c r="A27" s="10"/>
      <c r="B27" s="11" t="s">
        <v>22</v>
      </c>
      <c r="C27" s="24">
        <v>0</v>
      </c>
    </row>
    <row r="28" spans="1:3" x14ac:dyDescent="0.2">
      <c r="A28" s="10"/>
      <c r="B28" s="11" t="s">
        <v>23</v>
      </c>
      <c r="C28" s="24">
        <v>0</v>
      </c>
    </row>
    <row r="29" spans="1:3" x14ac:dyDescent="0.2">
      <c r="A29" s="10"/>
      <c r="B29" s="11"/>
      <c r="C29" s="25"/>
    </row>
    <row r="30" spans="1:3" ht="15" x14ac:dyDescent="0.25">
      <c r="A30" s="10">
        <v>5</v>
      </c>
      <c r="B30" s="8" t="s">
        <v>24</v>
      </c>
      <c r="C30" s="9">
        <f>SUM(C31:C32)</f>
        <v>0</v>
      </c>
    </row>
    <row r="31" spans="1:3" x14ac:dyDescent="0.2">
      <c r="A31" s="10" t="s">
        <v>9</v>
      </c>
      <c r="B31" s="11" t="s">
        <v>25</v>
      </c>
      <c r="C31" s="12"/>
    </row>
    <row r="32" spans="1:3" x14ac:dyDescent="0.2">
      <c r="A32" s="10" t="s">
        <v>11</v>
      </c>
      <c r="B32" s="11" t="s">
        <v>26</v>
      </c>
      <c r="C32" s="12"/>
    </row>
    <row r="33" spans="1:3" x14ac:dyDescent="0.2">
      <c r="A33" s="10"/>
      <c r="B33" s="11"/>
      <c r="C33" s="13"/>
    </row>
    <row r="34" spans="1:3" ht="15" x14ac:dyDescent="0.25">
      <c r="A34" s="10">
        <v>6</v>
      </c>
      <c r="B34" s="8" t="s">
        <v>27</v>
      </c>
      <c r="C34" s="9">
        <f>C30+C20+C15+C11+C7</f>
        <v>48.125511228131742</v>
      </c>
    </row>
    <row r="35" spans="1:3" x14ac:dyDescent="0.2">
      <c r="A35" s="10"/>
      <c r="B35" s="11"/>
      <c r="C35" s="13"/>
    </row>
    <row r="36" spans="1:3" ht="15" x14ac:dyDescent="0.25">
      <c r="A36" s="10">
        <v>7</v>
      </c>
      <c r="B36" s="8" t="s">
        <v>28</v>
      </c>
      <c r="C36" s="13"/>
    </row>
    <row r="37" spans="1:3" ht="39" x14ac:dyDescent="0.25">
      <c r="A37" s="10" t="s">
        <v>9</v>
      </c>
      <c r="B37" s="17" t="s">
        <v>29</v>
      </c>
      <c r="C37" s="20">
        <f>(C32+C20+C16)/C40</f>
        <v>7.5130699598849066E-4</v>
      </c>
    </row>
    <row r="38" spans="1:3" ht="15" x14ac:dyDescent="0.25">
      <c r="A38" s="10" t="s">
        <v>11</v>
      </c>
      <c r="B38" s="11" t="s">
        <v>31</v>
      </c>
      <c r="C38" s="20">
        <f>C34/C43</f>
        <v>1.0628073546179288E-3</v>
      </c>
    </row>
    <row r="39" spans="1:3" x14ac:dyDescent="0.2">
      <c r="A39" s="10"/>
      <c r="B39" s="11"/>
      <c r="C39" s="25"/>
    </row>
    <row r="40" spans="1:3" ht="15.75" thickBot="1" x14ac:dyDescent="0.3">
      <c r="A40" s="21"/>
      <c r="B40" s="22" t="s">
        <v>30</v>
      </c>
      <c r="C40" s="26">
        <v>47613</v>
      </c>
    </row>
    <row r="43" spans="1:3" x14ac:dyDescent="0.2">
      <c r="C43" s="37">
        <f>(C40+42950)/2</f>
        <v>45281.5</v>
      </c>
    </row>
  </sheetData>
  <mergeCells count="3">
    <mergeCell ref="C5:C6"/>
    <mergeCell ref="A5:A6"/>
    <mergeCell ref="B5:B6"/>
  </mergeCells>
  <pageMargins left="0.7" right="0.7" top="0.75" bottom="0.75" header="0.3" footer="0.3"/>
  <pageSetup paperSize="9" scale="5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rightToLeft="1" tabSelected="1" zoomScaleNormal="100"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40" sqref="C7:C40"/>
    </sheetView>
  </sheetViews>
  <sheetFormatPr defaultRowHeight="14.25" x14ac:dyDescent="0.2"/>
  <cols>
    <col min="1" max="1" width="1.875" style="2" bestFit="1" customWidth="1"/>
    <col min="2" max="2" width="43.5" style="2" customWidth="1"/>
    <col min="3" max="3" width="12.125" style="2" customWidth="1"/>
    <col min="4" max="16384" width="9" style="2"/>
  </cols>
  <sheetData>
    <row r="1" spans="1:3" ht="15" x14ac:dyDescent="0.25">
      <c r="A1" s="1"/>
      <c r="B1" s="33" t="s">
        <v>32</v>
      </c>
    </row>
    <row r="2" spans="1:3" x14ac:dyDescent="0.2">
      <c r="A2" s="4"/>
      <c r="B2" s="34" t="s">
        <v>33</v>
      </c>
      <c r="C2" s="3">
        <v>44561</v>
      </c>
    </row>
    <row r="3" spans="1:3" ht="15" x14ac:dyDescent="0.25">
      <c r="A3" s="5"/>
      <c r="B3" s="35" t="s">
        <v>0</v>
      </c>
      <c r="C3" s="39"/>
    </row>
    <row r="4" spans="1:3" ht="48" thickBot="1" x14ac:dyDescent="0.3">
      <c r="A4" s="6"/>
      <c r="B4" s="40" t="s">
        <v>46</v>
      </c>
      <c r="C4"/>
    </row>
    <row r="5" spans="1:3" x14ac:dyDescent="0.2">
      <c r="A5" s="41"/>
      <c r="B5" s="43"/>
      <c r="C5" s="47" t="s">
        <v>1</v>
      </c>
    </row>
    <row r="6" spans="1:3" x14ac:dyDescent="0.2">
      <c r="A6" s="42"/>
      <c r="B6" s="44"/>
      <c r="C6" s="48"/>
    </row>
    <row r="7" spans="1:3" ht="15" x14ac:dyDescent="0.25">
      <c r="A7" s="7">
        <v>1</v>
      </c>
      <c r="B7" s="8" t="s">
        <v>2</v>
      </c>
      <c r="C7" s="9">
        <f>SUM(C8:C9)</f>
        <v>2892.4486846968675</v>
      </c>
    </row>
    <row r="8" spans="1:3" x14ac:dyDescent="0.2">
      <c r="A8" s="10"/>
      <c r="B8" s="11" t="s">
        <v>3</v>
      </c>
      <c r="C8" s="12">
        <f>'579'!C8+'599'!C8+'869'!C8+'868'!C8+'865'!C8+'864'!C8+'199'!C8+'2048'!C8+'7253'!C8+'7254'!C8+'470'!C8+'7256'!C8</f>
        <v>0</v>
      </c>
    </row>
    <row r="9" spans="1:3" x14ac:dyDescent="0.2">
      <c r="A9" s="10"/>
      <c r="B9" s="11" t="s">
        <v>4</v>
      </c>
      <c r="C9" s="12">
        <f>'579'!C9+'599'!C9+'869'!C9+'868'!C9+'865'!C9+'864'!C9+'199'!C9+'2048'!C9+'7253'!C9+'7254'!C9+'470'!C9+'7256'!C9</f>
        <v>2892.4486846968675</v>
      </c>
    </row>
    <row r="10" spans="1:3" x14ac:dyDescent="0.2">
      <c r="A10" s="10"/>
      <c r="B10" s="11"/>
      <c r="C10" s="13"/>
    </row>
    <row r="11" spans="1:3" ht="15" x14ac:dyDescent="0.25">
      <c r="A11" s="7">
        <v>2</v>
      </c>
      <c r="B11" s="8" t="s">
        <v>5</v>
      </c>
      <c r="C11" s="9">
        <f>SUM(C12:C13)</f>
        <v>134.27084180759925</v>
      </c>
    </row>
    <row r="12" spans="1:3" x14ac:dyDescent="0.2">
      <c r="A12" s="10"/>
      <c r="B12" s="14" t="s">
        <v>6</v>
      </c>
      <c r="C12" s="12">
        <f>'579'!C12+'599'!C12+'869'!C12+'868'!C12+'865'!C12+'864'!C12+'199'!C12+'2048'!C12+'7253'!C12+'7254'!C12+'470'!C12+'7256'!C12</f>
        <v>0</v>
      </c>
    </row>
    <row r="13" spans="1:3" x14ac:dyDescent="0.2">
      <c r="A13" s="10"/>
      <c r="B13" s="14" t="s">
        <v>7</v>
      </c>
      <c r="C13" s="12">
        <f>'579'!C13+'599'!C13+'869'!C13+'868'!C13+'865'!C13+'864'!C13+'199'!C13+'2048'!C13+'7253'!C13+'7254'!C13+'470'!C13+'7256'!C13</f>
        <v>134.27084180759925</v>
      </c>
    </row>
    <row r="14" spans="1:3" x14ac:dyDescent="0.2">
      <c r="A14" s="15"/>
      <c r="B14" s="16"/>
      <c r="C14" s="13"/>
    </row>
    <row r="15" spans="1:3" ht="15" x14ac:dyDescent="0.25">
      <c r="A15" s="7">
        <v>3</v>
      </c>
      <c r="B15" s="8" t="s">
        <v>8</v>
      </c>
      <c r="C15" s="9">
        <f>SUM(C16:C18)</f>
        <v>1159.1306024529961</v>
      </c>
    </row>
    <row r="16" spans="1:3" ht="25.5" x14ac:dyDescent="0.2">
      <c r="A16" s="10" t="s">
        <v>9</v>
      </c>
      <c r="B16" s="17" t="s">
        <v>10</v>
      </c>
      <c r="C16" s="12">
        <f>'579'!C16+'599'!C16+'869'!C16+'868'!C16+'865'!C16+'864'!C16+'199'!C16+'2048'!C16+'7253'!C16+'7254'!C16+'470'!C16+'7256'!C16</f>
        <v>486.68527045637535</v>
      </c>
    </row>
    <row r="17" spans="1:3" x14ac:dyDescent="0.2">
      <c r="A17" s="10" t="s">
        <v>11</v>
      </c>
      <c r="B17" s="17" t="s">
        <v>12</v>
      </c>
      <c r="C17" s="12">
        <f>'579'!C17+'599'!C17+'869'!C17+'868'!C17+'865'!C17+'864'!C17+'199'!C17+'2048'!C17+'7253'!C17+'7254'!C17+'470'!C17+'7256'!C17</f>
        <v>0</v>
      </c>
    </row>
    <row r="18" spans="1:3" x14ac:dyDescent="0.2">
      <c r="A18" s="10" t="s">
        <v>13</v>
      </c>
      <c r="B18" s="11" t="s">
        <v>14</v>
      </c>
      <c r="C18" s="12">
        <f>'579'!C18+'599'!C18+'869'!C18+'868'!C18+'865'!C18+'864'!C18+'199'!C18+'2048'!C18+'7253'!C18+'7254'!C18+'470'!C18+'7256'!C18-0.2</f>
        <v>672.44533199662078</v>
      </c>
    </row>
    <row r="19" spans="1:3" x14ac:dyDescent="0.2">
      <c r="A19" s="18"/>
      <c r="B19" s="16"/>
      <c r="C19" s="13"/>
    </row>
    <row r="20" spans="1:3" ht="15" x14ac:dyDescent="0.25">
      <c r="A20" s="19">
        <v>4</v>
      </c>
      <c r="B20" s="8" t="s">
        <v>15</v>
      </c>
      <c r="C20" s="9">
        <f>SUM(C21:C28)+0.3</f>
        <v>22993.536352094565</v>
      </c>
    </row>
    <row r="21" spans="1:3" x14ac:dyDescent="0.2">
      <c r="A21" s="10"/>
      <c r="B21" s="11" t="s">
        <v>16</v>
      </c>
      <c r="C21" s="12">
        <f>'579'!C21+'599'!C21+'869'!C21+'868'!C21+'865'!C21+'864'!C21+'199'!C21+'2048'!C21+'7253'!C21+'7254'!C21+'470'!C21+'7256'!C21</f>
        <v>2628.1665671479186</v>
      </c>
    </row>
    <row r="22" spans="1:3" x14ac:dyDescent="0.2">
      <c r="A22" s="10"/>
      <c r="B22" s="11" t="s">
        <v>17</v>
      </c>
      <c r="C22" s="12">
        <f>'579'!C22+'599'!C22+'869'!C22+'868'!C22+'865'!C22+'864'!C22+'199'!C22+'2048'!C22+'7253'!C22+'7254'!C22+'470'!C22+'7256'!C22</f>
        <v>14814.067174162801</v>
      </c>
    </row>
    <row r="23" spans="1:3" x14ac:dyDescent="0.2">
      <c r="A23" s="10"/>
      <c r="B23" s="11" t="s">
        <v>18</v>
      </c>
      <c r="C23" s="12">
        <f>'579'!C23+'599'!C23+'869'!C23+'868'!C23+'865'!C23+'864'!C23+'199'!C23+'2048'!C23+'7253'!C23+'7254'!C23+'470'!C23+'7256'!C23</f>
        <v>0</v>
      </c>
    </row>
    <row r="24" spans="1:3" x14ac:dyDescent="0.2">
      <c r="A24" s="10"/>
      <c r="B24" s="11" t="s">
        <v>19</v>
      </c>
      <c r="C24" s="12">
        <f>'579'!C24+'599'!C24+'869'!C24+'868'!C24+'865'!C24+'864'!C24+'199'!C24+'2048'!C24+'7253'!C24+'7254'!C24+'470'!C24+'7256'!C24</f>
        <v>0</v>
      </c>
    </row>
    <row r="25" spans="1:3" x14ac:dyDescent="0.2">
      <c r="A25" s="10"/>
      <c r="B25" s="11" t="s">
        <v>20</v>
      </c>
      <c r="C25" s="12">
        <f>'579'!C25+'599'!C25+'869'!C25+'868'!C25+'865'!C25+'864'!C25+'199'!C25+'2048'!C25+'7253'!C25+'7254'!C25+'470'!C25+'7256'!C25+0.6</f>
        <v>44.527090574234869</v>
      </c>
    </row>
    <row r="26" spans="1:3" x14ac:dyDescent="0.2">
      <c r="A26" s="10"/>
      <c r="B26" s="11" t="s">
        <v>21</v>
      </c>
      <c r="C26" s="12">
        <f>'579'!C26+'599'!C26+'869'!C26+'868'!C26+'865'!C26+'864'!C26+'199'!C26+'2048'!C26+'7253'!C26+'7254'!C26+'470'!C26+'7256'!C26</f>
        <v>3150.9635972884807</v>
      </c>
    </row>
    <row r="27" spans="1:3" x14ac:dyDescent="0.2">
      <c r="A27" s="10"/>
      <c r="B27" s="11" t="s">
        <v>22</v>
      </c>
      <c r="C27" s="12">
        <f>'579'!C27+'599'!C27+'869'!C27+'868'!C27+'865'!C27+'864'!C27+'199'!C27+'2048'!C27+'7253'!C27+'7254'!C27+'470'!C27+'7256'!C27</f>
        <v>0</v>
      </c>
    </row>
    <row r="28" spans="1:3" x14ac:dyDescent="0.2">
      <c r="A28" s="10"/>
      <c r="B28" s="11" t="s">
        <v>23</v>
      </c>
      <c r="C28" s="12">
        <f>'579'!C28+'599'!C28+'869'!C28+'868'!C28+'865'!C28+'864'!C28+'199'!C28+'2048'!C28+'7253'!C28+'7254'!C28+'470'!C28+'7256'!C28+0.5</f>
        <v>2355.5119229211264</v>
      </c>
    </row>
    <row r="29" spans="1:3" x14ac:dyDescent="0.2">
      <c r="A29" s="10"/>
      <c r="B29" s="11"/>
      <c r="C29" s="13"/>
    </row>
    <row r="30" spans="1:3" ht="15" x14ac:dyDescent="0.25">
      <c r="A30" s="10">
        <v>5</v>
      </c>
      <c r="B30" s="8" t="s">
        <v>24</v>
      </c>
      <c r="C30" s="9">
        <f>SUM(C31:C32)</f>
        <v>0</v>
      </c>
    </row>
    <row r="31" spans="1:3" x14ac:dyDescent="0.2">
      <c r="A31" s="10" t="s">
        <v>9</v>
      </c>
      <c r="B31" s="11" t="s">
        <v>25</v>
      </c>
      <c r="C31" s="12">
        <f>'579'!C31+'599'!C31+'869'!C31+'868'!C31+'865'!C31+'864'!C31+'199'!C31+'2048'!C31+'7253'!C31+'7254'!C31+'470'!C31+'7256'!C31</f>
        <v>0</v>
      </c>
    </row>
    <row r="32" spans="1:3" x14ac:dyDescent="0.2">
      <c r="A32" s="10" t="s">
        <v>11</v>
      </c>
      <c r="B32" s="11" t="s">
        <v>26</v>
      </c>
      <c r="C32" s="12">
        <f>'579'!C32+'599'!C32+'869'!C32+'868'!C32+'865'!C32+'864'!C32+'199'!C32+'2048'!C32+'7253'!C32+'7254'!C32+'470'!C32+'7256'!C32</f>
        <v>0</v>
      </c>
    </row>
    <row r="33" spans="1:3" x14ac:dyDescent="0.2">
      <c r="A33" s="10"/>
      <c r="B33" s="11"/>
      <c r="C33" s="13"/>
    </row>
    <row r="34" spans="1:3" ht="15" x14ac:dyDescent="0.25">
      <c r="A34" s="10">
        <v>6</v>
      </c>
      <c r="B34" s="8" t="s">
        <v>27</v>
      </c>
      <c r="C34" s="9">
        <f>C30+C20+C15+C11+C7</f>
        <v>27179.386481052028</v>
      </c>
    </row>
    <row r="35" spans="1:3" x14ac:dyDescent="0.2">
      <c r="A35" s="10"/>
      <c r="B35" s="11"/>
      <c r="C35" s="13"/>
    </row>
    <row r="36" spans="1:3" ht="15" x14ac:dyDescent="0.25">
      <c r="A36" s="10">
        <v>7</v>
      </c>
      <c r="B36" s="8" t="s">
        <v>28</v>
      </c>
      <c r="C36" s="13"/>
    </row>
    <row r="37" spans="1:3" ht="39" x14ac:dyDescent="0.25">
      <c r="A37" s="10" t="s">
        <v>9</v>
      </c>
      <c r="B37" s="17" t="s">
        <v>29</v>
      </c>
      <c r="C37" s="20">
        <f>(C32+C20+C16)/C40</f>
        <v>1.6060560616724454E-3</v>
      </c>
    </row>
    <row r="38" spans="1:3" ht="15" x14ac:dyDescent="0.25">
      <c r="A38" s="10" t="s">
        <v>11</v>
      </c>
      <c r="B38" s="11" t="s">
        <v>31</v>
      </c>
      <c r="C38" s="20">
        <f>C34/C43</f>
        <v>1.7521516789722662E-3</v>
      </c>
    </row>
    <row r="39" spans="1:3" x14ac:dyDescent="0.2">
      <c r="A39" s="10"/>
      <c r="B39" s="11"/>
      <c r="C39" s="13"/>
    </row>
    <row r="40" spans="1:3" ht="15.75" thickBot="1" x14ac:dyDescent="0.3">
      <c r="A40" s="21"/>
      <c r="B40" s="22" t="s">
        <v>30</v>
      </c>
      <c r="C40" s="23">
        <f>'579'!C40+'599'!C40+'869'!C40+'868'!C40+'865'!C40+'864'!C40+'199'!C40+'2048'!C40+'7253'!C40+'7254'!C40+'470'!C40+'7256'!C40</f>
        <v>14619802</v>
      </c>
    </row>
    <row r="43" spans="1:3" x14ac:dyDescent="0.2">
      <c r="C43" s="38">
        <f>'579'!C43+'599'!C43+'869'!C43+'868'!C43+'865'!C43+'864'!C43+'199'!C43+'2048'!C43+'7253'!C43+'7254'!C43+'470'!C43+'7256'!C43</f>
        <v>15512005.5</v>
      </c>
    </row>
  </sheetData>
  <mergeCells count="3">
    <mergeCell ref="A5:A6"/>
    <mergeCell ref="B5:B6"/>
    <mergeCell ref="C5:C6"/>
  </mergeCells>
  <pageMargins left="0.7" right="0.7" top="0.75" bottom="0.75" header="0.3" footer="0.3"/>
  <pageSetup paperSize="9" scale="5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rightToLeft="1" topLeftCell="A16" workbookViewId="0">
      <selection activeCell="D67" sqref="D67"/>
    </sheetView>
  </sheetViews>
  <sheetFormatPr defaultRowHeight="14.25" x14ac:dyDescent="0.2"/>
  <cols>
    <col min="1" max="1" width="4.5" customWidth="1"/>
    <col min="2" max="2" width="7.25" customWidth="1"/>
    <col min="3" max="3" width="34.375" bestFit="1" customWidth="1"/>
    <col min="4" max="4" width="10.625" customWidth="1"/>
  </cols>
  <sheetData>
    <row r="1" spans="1:4" ht="15" x14ac:dyDescent="0.25">
      <c r="A1" s="33" t="s">
        <v>32</v>
      </c>
      <c r="B1" s="33"/>
    </row>
    <row r="2" spans="1:4" x14ac:dyDescent="0.2">
      <c r="A2" s="49" t="s">
        <v>95</v>
      </c>
      <c r="B2" s="50"/>
      <c r="C2" s="51"/>
      <c r="D2" s="3">
        <v>44561</v>
      </c>
    </row>
    <row r="3" spans="1:4" ht="15" x14ac:dyDescent="0.25">
      <c r="A3" s="35" t="s">
        <v>0</v>
      </c>
      <c r="B3" s="39"/>
      <c r="C3" s="51"/>
    </row>
    <row r="4" spans="1:4" ht="15.75" thickBot="1" x14ac:dyDescent="0.3">
      <c r="A4" s="97" t="s">
        <v>46</v>
      </c>
      <c r="B4" s="97"/>
      <c r="C4" s="97"/>
    </row>
    <row r="5" spans="1:4" x14ac:dyDescent="0.2">
      <c r="A5" s="52" t="s">
        <v>47</v>
      </c>
      <c r="B5" s="53"/>
      <c r="C5" s="54"/>
      <c r="D5" s="55" t="s">
        <v>1</v>
      </c>
    </row>
    <row r="6" spans="1:4" x14ac:dyDescent="0.2">
      <c r="A6" s="56" t="s">
        <v>48</v>
      </c>
      <c r="B6" s="57"/>
      <c r="C6" s="58"/>
      <c r="D6" s="59"/>
    </row>
    <row r="7" spans="1:4" x14ac:dyDescent="0.2">
      <c r="A7" s="60"/>
      <c r="B7" s="61">
        <v>1</v>
      </c>
      <c r="C7" s="62" t="s">
        <v>49</v>
      </c>
      <c r="D7" s="63">
        <v>0</v>
      </c>
    </row>
    <row r="8" spans="1:4" x14ac:dyDescent="0.2">
      <c r="A8" s="60"/>
      <c r="B8" s="61">
        <v>2</v>
      </c>
      <c r="C8" s="62" t="s">
        <v>49</v>
      </c>
      <c r="D8" s="63">
        <v>0</v>
      </c>
    </row>
    <row r="9" spans="1:4" x14ac:dyDescent="0.2">
      <c r="A9" s="60"/>
      <c r="B9" s="61">
        <v>3</v>
      </c>
      <c r="C9" s="62" t="s">
        <v>49</v>
      </c>
      <c r="D9" s="63">
        <v>0</v>
      </c>
    </row>
    <row r="10" spans="1:4" x14ac:dyDescent="0.2">
      <c r="A10" s="64" t="s">
        <v>50</v>
      </c>
      <c r="B10" s="65"/>
      <c r="C10" s="66"/>
      <c r="D10" s="59"/>
    </row>
    <row r="11" spans="1:4" x14ac:dyDescent="0.2">
      <c r="A11" s="67"/>
      <c r="B11" s="68">
        <v>1</v>
      </c>
      <c r="C11" s="62" t="s">
        <v>51</v>
      </c>
      <c r="D11" s="63">
        <f>2139.34863195849-0.4</f>
        <v>2138.9486319584898</v>
      </c>
    </row>
    <row r="12" spans="1:4" x14ac:dyDescent="0.2">
      <c r="A12" s="67"/>
      <c r="B12" s="61">
        <v>2</v>
      </c>
      <c r="C12" s="62" t="s">
        <v>52</v>
      </c>
      <c r="D12" s="63">
        <v>407.48536995560909</v>
      </c>
    </row>
    <row r="13" spans="1:4" x14ac:dyDescent="0.2">
      <c r="A13" s="67"/>
      <c r="B13" s="68">
        <v>3</v>
      </c>
      <c r="C13" s="62" t="s">
        <v>53</v>
      </c>
      <c r="D13" s="63">
        <v>345.71468278276973</v>
      </c>
    </row>
    <row r="14" spans="1:4" x14ac:dyDescent="0.2">
      <c r="A14" s="67"/>
      <c r="B14" s="61">
        <v>4</v>
      </c>
      <c r="C14" s="62" t="s">
        <v>49</v>
      </c>
      <c r="D14" s="63">
        <v>0</v>
      </c>
    </row>
    <row r="15" spans="1:4" x14ac:dyDescent="0.2">
      <c r="A15" s="67"/>
      <c r="B15" s="68">
        <v>5</v>
      </c>
      <c r="C15" s="62" t="s">
        <v>49</v>
      </c>
      <c r="D15" s="63">
        <v>0</v>
      </c>
    </row>
    <row r="16" spans="1:4" x14ac:dyDescent="0.2">
      <c r="A16" s="67"/>
      <c r="B16" s="61">
        <v>6</v>
      </c>
      <c r="C16" s="62" t="s">
        <v>49</v>
      </c>
      <c r="D16" s="63">
        <v>0</v>
      </c>
    </row>
    <row r="17" spans="1:5" x14ac:dyDescent="0.2">
      <c r="A17" s="67"/>
      <c r="B17" s="68">
        <v>7</v>
      </c>
      <c r="C17" s="62" t="s">
        <v>49</v>
      </c>
      <c r="D17" s="63">
        <v>0</v>
      </c>
    </row>
    <row r="18" spans="1:5" x14ac:dyDescent="0.2">
      <c r="A18" s="67"/>
      <c r="B18" s="61">
        <v>8</v>
      </c>
      <c r="C18" s="62" t="s">
        <v>49</v>
      </c>
      <c r="D18" s="63">
        <v>0</v>
      </c>
    </row>
    <row r="19" spans="1:5" x14ac:dyDescent="0.2">
      <c r="A19" s="69" t="s">
        <v>54</v>
      </c>
      <c r="B19" s="65"/>
      <c r="C19" s="70"/>
      <c r="D19" s="71">
        <f>SUM(D11:D18)</f>
        <v>2892.1486846968687</v>
      </c>
    </row>
    <row r="20" spans="1:5" x14ac:dyDescent="0.2">
      <c r="A20" s="69"/>
      <c r="B20" s="72"/>
      <c r="C20" s="72"/>
      <c r="D20" s="59"/>
    </row>
    <row r="21" spans="1:5" x14ac:dyDescent="0.2">
      <c r="A21" s="69" t="s">
        <v>55</v>
      </c>
      <c r="B21" s="72"/>
      <c r="C21" s="58"/>
      <c r="D21" s="59"/>
    </row>
    <row r="22" spans="1:5" x14ac:dyDescent="0.2">
      <c r="A22" s="69" t="s">
        <v>48</v>
      </c>
      <c r="B22" s="72"/>
      <c r="C22" s="66"/>
      <c r="D22" s="73"/>
    </row>
    <row r="23" spans="1:5" x14ac:dyDescent="0.2">
      <c r="A23" s="74"/>
      <c r="B23" s="62">
        <v>1</v>
      </c>
      <c r="C23" s="62" t="s">
        <v>49</v>
      </c>
      <c r="D23" s="63">
        <v>0</v>
      </c>
    </row>
    <row r="24" spans="1:5" x14ac:dyDescent="0.2">
      <c r="A24" s="74"/>
      <c r="B24" s="62">
        <v>2</v>
      </c>
      <c r="C24" s="62" t="s">
        <v>49</v>
      </c>
      <c r="D24" s="63">
        <v>0</v>
      </c>
    </row>
    <row r="25" spans="1:5" x14ac:dyDescent="0.2">
      <c r="A25" s="74"/>
      <c r="B25" s="62">
        <v>3</v>
      </c>
      <c r="C25" s="62" t="s">
        <v>49</v>
      </c>
      <c r="D25" s="63">
        <v>0</v>
      </c>
    </row>
    <row r="26" spans="1:5" x14ac:dyDescent="0.2">
      <c r="A26" s="69" t="s">
        <v>50</v>
      </c>
      <c r="B26" s="72"/>
      <c r="C26" s="66"/>
      <c r="D26" s="59"/>
    </row>
    <row r="27" spans="1:5" x14ac:dyDescent="0.2">
      <c r="A27" s="74"/>
      <c r="B27" s="62">
        <v>1</v>
      </c>
      <c r="C27" s="62" t="s">
        <v>56</v>
      </c>
      <c r="D27" s="63">
        <v>54.838221023983635</v>
      </c>
    </row>
    <row r="28" spans="1:5" x14ac:dyDescent="0.2">
      <c r="A28" s="74"/>
      <c r="B28" s="62">
        <v>2</v>
      </c>
      <c r="C28" s="62" t="s">
        <v>57</v>
      </c>
      <c r="D28" s="63">
        <v>53.129486051720704</v>
      </c>
    </row>
    <row r="29" spans="1:5" x14ac:dyDescent="0.2">
      <c r="A29" s="74"/>
      <c r="B29" s="62">
        <v>3</v>
      </c>
      <c r="C29" s="62" t="s">
        <v>58</v>
      </c>
      <c r="D29" s="63">
        <v>17.670120112318237</v>
      </c>
    </row>
    <row r="30" spans="1:5" x14ac:dyDescent="0.2">
      <c r="A30" s="74"/>
      <c r="B30" s="62">
        <v>4</v>
      </c>
      <c r="C30" s="62" t="s">
        <v>59</v>
      </c>
      <c r="D30" s="63">
        <v>4.2886055535326824</v>
      </c>
      <c r="E30" s="75"/>
    </row>
    <row r="31" spans="1:5" x14ac:dyDescent="0.2">
      <c r="A31" s="74"/>
      <c r="B31" s="62">
        <v>5</v>
      </c>
      <c r="C31" s="62" t="s">
        <v>60</v>
      </c>
      <c r="D31" s="63">
        <v>3.0898030983018008</v>
      </c>
    </row>
    <row r="32" spans="1:5" x14ac:dyDescent="0.2">
      <c r="A32" s="74"/>
      <c r="B32" s="62">
        <v>6</v>
      </c>
      <c r="C32" s="62" t="s">
        <v>51</v>
      </c>
      <c r="D32" s="63">
        <v>1.2546059677421866</v>
      </c>
    </row>
    <row r="33" spans="1:4" x14ac:dyDescent="0.2">
      <c r="A33" s="74"/>
      <c r="B33" s="62">
        <v>7</v>
      </c>
      <c r="C33" s="62" t="s">
        <v>49</v>
      </c>
      <c r="D33" s="63">
        <v>0</v>
      </c>
    </row>
    <row r="34" spans="1:4" x14ac:dyDescent="0.2">
      <c r="A34" s="74"/>
      <c r="B34" s="62">
        <v>8</v>
      </c>
      <c r="C34" s="62" t="s">
        <v>49</v>
      </c>
      <c r="D34" s="63">
        <v>0</v>
      </c>
    </row>
    <row r="35" spans="1:4" x14ac:dyDescent="0.2">
      <c r="A35" s="69" t="s">
        <v>61</v>
      </c>
      <c r="B35" s="65"/>
      <c r="C35" s="70"/>
      <c r="D35" s="71">
        <v>134.27084180759925</v>
      </c>
    </row>
    <row r="36" spans="1:4" x14ac:dyDescent="0.2">
      <c r="A36" s="69"/>
      <c r="B36" s="72"/>
      <c r="C36" s="72"/>
      <c r="D36" s="59"/>
    </row>
    <row r="37" spans="1:4" x14ac:dyDescent="0.2">
      <c r="A37" s="69" t="s">
        <v>62</v>
      </c>
      <c r="B37" s="65"/>
      <c r="C37" s="70"/>
      <c r="D37" s="59"/>
    </row>
    <row r="38" spans="1:4" x14ac:dyDescent="0.2">
      <c r="A38" s="67"/>
      <c r="B38" s="68">
        <v>1</v>
      </c>
      <c r="C38" s="76" t="s">
        <v>63</v>
      </c>
      <c r="D38" s="63">
        <f>302.453919640572+0.1</f>
        <v>302.55391964057202</v>
      </c>
    </row>
    <row r="39" spans="1:4" x14ac:dyDescent="0.2">
      <c r="A39" s="67"/>
      <c r="B39" s="68">
        <v>2</v>
      </c>
      <c r="C39" s="76" t="s">
        <v>64</v>
      </c>
      <c r="D39" s="63">
        <f>184.231350815804+0.2</f>
        <v>184.431350815804</v>
      </c>
    </row>
    <row r="40" spans="1:4" x14ac:dyDescent="0.2">
      <c r="A40" s="67"/>
      <c r="B40" s="68">
        <v>3</v>
      </c>
      <c r="C40" s="76" t="s">
        <v>49</v>
      </c>
      <c r="D40" s="63">
        <v>0</v>
      </c>
    </row>
    <row r="41" spans="1:4" x14ac:dyDescent="0.2">
      <c r="A41" s="67"/>
      <c r="B41" s="68">
        <v>4</v>
      </c>
      <c r="C41" s="76" t="s">
        <v>49</v>
      </c>
      <c r="D41" s="63">
        <v>0</v>
      </c>
    </row>
    <row r="42" spans="1:4" x14ac:dyDescent="0.2">
      <c r="A42" s="67"/>
      <c r="B42" s="68">
        <v>5</v>
      </c>
      <c r="C42" s="76" t="s">
        <v>49</v>
      </c>
      <c r="D42" s="63">
        <v>0</v>
      </c>
    </row>
    <row r="43" spans="1:4" x14ac:dyDescent="0.2">
      <c r="A43" s="67"/>
      <c r="B43" s="68">
        <v>6</v>
      </c>
      <c r="C43" s="76" t="s">
        <v>49</v>
      </c>
      <c r="D43" s="63">
        <v>0</v>
      </c>
    </row>
    <row r="44" spans="1:4" x14ac:dyDescent="0.2">
      <c r="A44" s="67"/>
      <c r="B44" s="68">
        <v>7</v>
      </c>
      <c r="C44" s="76" t="s">
        <v>49</v>
      </c>
      <c r="D44" s="63">
        <v>0</v>
      </c>
    </row>
    <row r="45" spans="1:4" x14ac:dyDescent="0.2">
      <c r="A45" s="67"/>
      <c r="B45" s="61">
        <v>8</v>
      </c>
      <c r="C45" s="76" t="s">
        <v>49</v>
      </c>
      <c r="D45" s="63">
        <v>0</v>
      </c>
    </row>
    <row r="46" spans="1:4" x14ac:dyDescent="0.2">
      <c r="A46" s="69" t="s">
        <v>65</v>
      </c>
      <c r="B46" s="65"/>
      <c r="C46" s="70"/>
      <c r="D46" s="71">
        <v>486.6852704563758</v>
      </c>
    </row>
    <row r="47" spans="1:4" x14ac:dyDescent="0.2">
      <c r="A47" s="69"/>
      <c r="B47" s="72"/>
      <c r="C47" s="72"/>
      <c r="D47" s="59"/>
    </row>
    <row r="48" spans="1:4" x14ac:dyDescent="0.2">
      <c r="A48" s="69" t="s">
        <v>66</v>
      </c>
      <c r="B48" s="65"/>
      <c r="C48" s="70"/>
      <c r="D48" s="59"/>
    </row>
    <row r="49" spans="1:4" x14ac:dyDescent="0.2">
      <c r="A49" s="67"/>
      <c r="B49" s="68">
        <v>1</v>
      </c>
      <c r="C49" s="76" t="s">
        <v>67</v>
      </c>
      <c r="D49" s="63">
        <v>287.50587266223727</v>
      </c>
    </row>
    <row r="50" spans="1:4" x14ac:dyDescent="0.2">
      <c r="A50" s="67"/>
      <c r="B50" s="68">
        <v>2</v>
      </c>
      <c r="C50" s="76" t="s">
        <v>68</v>
      </c>
      <c r="D50" s="63">
        <v>144.76389833430173</v>
      </c>
    </row>
    <row r="51" spans="1:4" x14ac:dyDescent="0.2">
      <c r="A51" s="67"/>
      <c r="B51" s="68">
        <v>3</v>
      </c>
      <c r="C51" s="76" t="s">
        <v>69</v>
      </c>
      <c r="D51" s="63">
        <v>102.66546737323259</v>
      </c>
    </row>
    <row r="52" spans="1:4" x14ac:dyDescent="0.2">
      <c r="A52" s="67"/>
      <c r="B52" s="68">
        <v>4</v>
      </c>
      <c r="C52" s="76" t="s">
        <v>70</v>
      </c>
      <c r="D52" s="63">
        <v>61.701124637041779</v>
      </c>
    </row>
    <row r="53" spans="1:4" x14ac:dyDescent="0.2">
      <c r="A53" s="67"/>
      <c r="B53" s="68">
        <v>5</v>
      </c>
      <c r="C53" s="76" t="s">
        <v>63</v>
      </c>
      <c r="D53" s="63">
        <v>75</v>
      </c>
    </row>
    <row r="54" spans="1:4" x14ac:dyDescent="0.2">
      <c r="A54" s="67"/>
      <c r="B54" s="68">
        <v>6</v>
      </c>
      <c r="C54" s="76" t="s">
        <v>49</v>
      </c>
      <c r="D54" s="63">
        <v>0</v>
      </c>
    </row>
    <row r="55" spans="1:4" x14ac:dyDescent="0.2">
      <c r="A55" s="67"/>
      <c r="B55" s="68">
        <v>7</v>
      </c>
      <c r="C55" s="76" t="s">
        <v>49</v>
      </c>
      <c r="D55" s="63">
        <v>0</v>
      </c>
    </row>
    <row r="56" spans="1:4" x14ac:dyDescent="0.2">
      <c r="A56" s="67"/>
      <c r="B56" s="68">
        <v>8</v>
      </c>
      <c r="C56" s="76" t="s">
        <v>49</v>
      </c>
      <c r="D56" s="63">
        <v>0</v>
      </c>
    </row>
    <row r="57" spans="1:4" x14ac:dyDescent="0.2">
      <c r="A57" s="69" t="s">
        <v>14</v>
      </c>
      <c r="B57" s="72"/>
      <c r="C57" s="72"/>
      <c r="D57" s="71">
        <f>SUM(D49:D56)</f>
        <v>671.63636300681333</v>
      </c>
    </row>
    <row r="58" spans="1:4" x14ac:dyDescent="0.2">
      <c r="A58" s="69"/>
      <c r="B58" s="72"/>
      <c r="C58" s="72"/>
      <c r="D58" s="59"/>
    </row>
    <row r="59" spans="1:4" x14ac:dyDescent="0.2">
      <c r="A59" s="69" t="s">
        <v>71</v>
      </c>
      <c r="B59" s="72"/>
      <c r="C59" s="72"/>
      <c r="D59" s="59"/>
    </row>
    <row r="60" spans="1:4" x14ac:dyDescent="0.2">
      <c r="A60" s="67"/>
      <c r="B60" s="68">
        <v>1</v>
      </c>
      <c r="C60" s="76" t="s">
        <v>51</v>
      </c>
      <c r="D60" s="63"/>
    </row>
    <row r="61" spans="1:4" x14ac:dyDescent="0.2">
      <c r="A61" s="67"/>
      <c r="B61" s="68"/>
      <c r="C61" s="72" t="s">
        <v>72</v>
      </c>
      <c r="D61" s="71"/>
    </row>
    <row r="62" spans="1:4" x14ac:dyDescent="0.2">
      <c r="A62" s="69"/>
      <c r="B62" s="72"/>
      <c r="C62" s="76"/>
      <c r="D62" s="59"/>
    </row>
    <row r="63" spans="1:4" x14ac:dyDescent="0.2">
      <c r="A63" s="69" t="s">
        <v>73</v>
      </c>
      <c r="B63" s="72"/>
      <c r="C63" s="72"/>
      <c r="D63" s="59"/>
    </row>
    <row r="64" spans="1:4" x14ac:dyDescent="0.2">
      <c r="A64" s="67"/>
      <c r="B64" s="68">
        <v>1</v>
      </c>
      <c r="C64" s="76" t="s">
        <v>74</v>
      </c>
      <c r="D64" s="63"/>
    </row>
    <row r="65" spans="1:4" x14ac:dyDescent="0.2">
      <c r="A65" s="67"/>
      <c r="B65" s="68"/>
      <c r="C65" s="72" t="s">
        <v>26</v>
      </c>
      <c r="D65" s="71"/>
    </row>
    <row r="66" spans="1:4" x14ac:dyDescent="0.2">
      <c r="A66" s="67"/>
      <c r="B66" s="68"/>
      <c r="C66" s="72"/>
      <c r="D66" s="59"/>
    </row>
    <row r="67" spans="1:4" x14ac:dyDescent="0.2">
      <c r="A67" s="69"/>
      <c r="B67" s="72"/>
      <c r="C67" s="72" t="s">
        <v>75</v>
      </c>
      <c r="D67" s="71">
        <f>D57+D46+D35+D19</f>
        <v>4184.741159967657</v>
      </c>
    </row>
    <row r="68" spans="1:4" x14ac:dyDescent="0.2">
      <c r="A68" s="69"/>
      <c r="B68" s="72"/>
      <c r="C68" s="72"/>
      <c r="D68" s="59"/>
    </row>
    <row r="69" spans="1:4" ht="15.75" thickBot="1" x14ac:dyDescent="0.3">
      <c r="A69" s="77"/>
      <c r="B69" s="78"/>
      <c r="C69" s="79" t="s">
        <v>30</v>
      </c>
      <c r="D69" s="23">
        <f>'מגדל השתלמות- נספח 1'!C40</f>
        <v>14619802</v>
      </c>
    </row>
  </sheetData>
  <mergeCells count="1">
    <mergeCell ref="A4:C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rightToLeft="1" workbookViewId="0">
      <selection activeCell="K39" sqref="K39"/>
    </sheetView>
  </sheetViews>
  <sheetFormatPr defaultRowHeight="14.25" x14ac:dyDescent="0.2"/>
  <cols>
    <col min="1" max="1" width="4.5" customWidth="1"/>
    <col min="2" max="2" width="50" customWidth="1"/>
    <col min="3" max="3" width="10.875" bestFit="1" customWidth="1"/>
    <col min="5" max="5" width="9.875" bestFit="1" customWidth="1"/>
  </cols>
  <sheetData>
    <row r="1" spans="1:6" ht="15" x14ac:dyDescent="0.25">
      <c r="A1" s="33" t="s">
        <v>32</v>
      </c>
      <c r="B1" s="50"/>
    </row>
    <row r="2" spans="1:6" x14ac:dyDescent="0.2">
      <c r="A2" s="49" t="s">
        <v>96</v>
      </c>
      <c r="B2" s="50"/>
      <c r="C2" s="3">
        <v>44561</v>
      </c>
    </row>
    <row r="3" spans="1:6" ht="15" x14ac:dyDescent="0.25">
      <c r="A3" s="35" t="s">
        <v>0</v>
      </c>
      <c r="B3" s="39"/>
      <c r="C3" s="51"/>
    </row>
    <row r="4" spans="1:6" ht="33" customHeight="1" thickBot="1" x14ac:dyDescent="0.3">
      <c r="A4" s="98" t="s">
        <v>46</v>
      </c>
      <c r="B4" s="98"/>
    </row>
    <row r="5" spans="1:6" x14ac:dyDescent="0.2">
      <c r="A5" s="80"/>
      <c r="B5" s="81"/>
      <c r="C5" s="82" t="s">
        <v>1</v>
      </c>
    </row>
    <row r="6" spans="1:6" x14ac:dyDescent="0.2">
      <c r="A6" s="69" t="s">
        <v>76</v>
      </c>
      <c r="B6" s="66"/>
      <c r="C6" s="83"/>
    </row>
    <row r="7" spans="1:6" x14ac:dyDescent="0.2">
      <c r="A7" s="67">
        <v>1</v>
      </c>
      <c r="B7" s="84" t="s">
        <v>63</v>
      </c>
      <c r="C7" s="85">
        <v>17442.083741310758</v>
      </c>
      <c r="F7" s="86"/>
    </row>
    <row r="8" spans="1:6" x14ac:dyDescent="0.2">
      <c r="A8" s="67">
        <v>2</v>
      </c>
      <c r="B8" s="84" t="s">
        <v>49</v>
      </c>
      <c r="C8" s="85">
        <v>0</v>
      </c>
    </row>
    <row r="9" spans="1:6" x14ac:dyDescent="0.2">
      <c r="A9" s="67">
        <v>3</v>
      </c>
      <c r="B9" s="84" t="s">
        <v>49</v>
      </c>
      <c r="C9" s="85">
        <v>0</v>
      </c>
    </row>
    <row r="10" spans="1:6" x14ac:dyDescent="0.2">
      <c r="A10" s="67">
        <v>4</v>
      </c>
      <c r="B10" s="84" t="s">
        <v>49</v>
      </c>
      <c r="C10" s="85">
        <v>0</v>
      </c>
    </row>
    <row r="11" spans="1:6" x14ac:dyDescent="0.2">
      <c r="A11" s="67">
        <v>5</v>
      </c>
      <c r="B11" s="84" t="s">
        <v>49</v>
      </c>
      <c r="C11" s="85">
        <v>0</v>
      </c>
    </row>
    <row r="12" spans="1:6" x14ac:dyDescent="0.2">
      <c r="A12" s="67">
        <v>6</v>
      </c>
      <c r="B12" s="84" t="s">
        <v>49</v>
      </c>
      <c r="C12" s="85">
        <v>0</v>
      </c>
    </row>
    <row r="13" spans="1:6" x14ac:dyDescent="0.2">
      <c r="A13" s="67">
        <v>7</v>
      </c>
      <c r="B13" s="84" t="s">
        <v>49</v>
      </c>
      <c r="C13" s="85">
        <v>0</v>
      </c>
    </row>
    <row r="14" spans="1:6" x14ac:dyDescent="0.2">
      <c r="A14" s="67">
        <v>8</v>
      </c>
      <c r="B14" s="84" t="s">
        <v>49</v>
      </c>
      <c r="C14" s="85">
        <v>0</v>
      </c>
    </row>
    <row r="15" spans="1:6" x14ac:dyDescent="0.2">
      <c r="A15" s="56" t="s">
        <v>77</v>
      </c>
      <c r="B15" s="84"/>
      <c r="C15" s="87">
        <v>17442.083741310758</v>
      </c>
    </row>
    <row r="16" spans="1:6" x14ac:dyDescent="0.2">
      <c r="A16" s="88"/>
      <c r="B16" s="89"/>
      <c r="C16" s="90"/>
    </row>
    <row r="17" spans="1:6" x14ac:dyDescent="0.2">
      <c r="A17" s="56" t="s">
        <v>78</v>
      </c>
      <c r="B17" s="84"/>
      <c r="C17" s="90"/>
    </row>
    <row r="18" spans="1:6" x14ac:dyDescent="0.2">
      <c r="A18" s="67">
        <v>1</v>
      </c>
      <c r="B18" s="84" t="s">
        <v>51</v>
      </c>
      <c r="C18" s="85"/>
    </row>
    <row r="19" spans="1:6" x14ac:dyDescent="0.2">
      <c r="A19" s="69" t="s">
        <v>79</v>
      </c>
      <c r="B19" s="66"/>
      <c r="C19" s="87"/>
    </row>
    <row r="20" spans="1:6" x14ac:dyDescent="0.2">
      <c r="A20" s="74"/>
      <c r="B20" s="91"/>
      <c r="C20" s="90"/>
    </row>
    <row r="21" spans="1:6" x14ac:dyDescent="0.2">
      <c r="A21" s="64" t="s">
        <v>80</v>
      </c>
      <c r="B21" s="92"/>
      <c r="C21" s="90"/>
    </row>
    <row r="22" spans="1:6" x14ac:dyDescent="0.2">
      <c r="A22" s="67">
        <v>1</v>
      </c>
      <c r="B22" s="84" t="s">
        <v>51</v>
      </c>
      <c r="C22" s="85"/>
    </row>
    <row r="23" spans="1:6" x14ac:dyDescent="0.2">
      <c r="A23" s="56" t="s">
        <v>19</v>
      </c>
      <c r="B23" s="84"/>
      <c r="C23" s="87"/>
      <c r="F23" s="86"/>
    </row>
    <row r="24" spans="1:6" x14ac:dyDescent="0.2">
      <c r="A24" s="88"/>
      <c r="B24" s="84"/>
      <c r="C24" s="90"/>
    </row>
    <row r="25" spans="1:6" x14ac:dyDescent="0.2">
      <c r="A25" s="56" t="s">
        <v>81</v>
      </c>
      <c r="B25" s="84"/>
      <c r="C25" s="90"/>
    </row>
    <row r="26" spans="1:6" x14ac:dyDescent="0.2">
      <c r="A26" s="56" t="s">
        <v>82</v>
      </c>
      <c r="B26" s="89" t="s">
        <v>83</v>
      </c>
      <c r="C26" s="90"/>
    </row>
    <row r="27" spans="1:6" x14ac:dyDescent="0.2">
      <c r="A27" s="67">
        <v>1</v>
      </c>
      <c r="B27" s="84"/>
      <c r="C27" s="85"/>
    </row>
    <row r="28" spans="1:6" x14ac:dyDescent="0.2">
      <c r="A28" s="67">
        <v>2</v>
      </c>
      <c r="B28" s="84"/>
      <c r="C28" s="85"/>
    </row>
    <row r="29" spans="1:6" x14ac:dyDescent="0.2">
      <c r="A29" s="69" t="s">
        <v>84</v>
      </c>
      <c r="B29" s="93" t="s">
        <v>85</v>
      </c>
      <c r="C29" s="90"/>
    </row>
    <row r="30" spans="1:6" x14ac:dyDescent="0.2">
      <c r="A30" s="94">
        <v>1</v>
      </c>
      <c r="B30" s="92" t="s">
        <v>63</v>
      </c>
      <c r="C30" s="85">
        <f>1944.47800013285+1.5</f>
        <v>1945.97800013285</v>
      </c>
    </row>
    <row r="31" spans="1:6" x14ac:dyDescent="0.2">
      <c r="A31" s="94">
        <v>2</v>
      </c>
      <c r="B31" s="92" t="s">
        <v>86</v>
      </c>
      <c r="C31" s="85">
        <v>410.21392278827955</v>
      </c>
    </row>
    <row r="32" spans="1:6" x14ac:dyDescent="0.2">
      <c r="A32" s="94">
        <v>3</v>
      </c>
      <c r="B32" s="92" t="s">
        <v>49</v>
      </c>
      <c r="C32" s="85">
        <v>0</v>
      </c>
    </row>
    <row r="33" spans="1:3" x14ac:dyDescent="0.2">
      <c r="A33" s="94">
        <v>4</v>
      </c>
      <c r="B33" s="92" t="s">
        <v>49</v>
      </c>
      <c r="C33" s="85">
        <v>0</v>
      </c>
    </row>
    <row r="34" spans="1:3" x14ac:dyDescent="0.2">
      <c r="A34" s="94">
        <v>5</v>
      </c>
      <c r="B34" s="92" t="s">
        <v>49</v>
      </c>
      <c r="C34" s="85">
        <v>0</v>
      </c>
    </row>
    <row r="35" spans="1:3" x14ac:dyDescent="0.2">
      <c r="A35" s="94">
        <v>6</v>
      </c>
      <c r="B35" s="92" t="s">
        <v>49</v>
      </c>
      <c r="C35" s="85">
        <v>0</v>
      </c>
    </row>
    <row r="36" spans="1:3" x14ac:dyDescent="0.2">
      <c r="A36" s="94">
        <v>7</v>
      </c>
      <c r="B36" s="92" t="s">
        <v>49</v>
      </c>
      <c r="C36" s="85">
        <v>0</v>
      </c>
    </row>
    <row r="37" spans="1:3" x14ac:dyDescent="0.2">
      <c r="A37" s="64" t="s">
        <v>87</v>
      </c>
      <c r="B37" s="91"/>
      <c r="C37" s="87">
        <f>SUM(C30:C36)</f>
        <v>2356.1919229211294</v>
      </c>
    </row>
    <row r="38" spans="1:3" x14ac:dyDescent="0.2">
      <c r="A38" s="64"/>
      <c r="B38" s="92"/>
      <c r="C38" s="90"/>
    </row>
    <row r="39" spans="1:3" x14ac:dyDescent="0.2">
      <c r="A39" s="56" t="s">
        <v>88</v>
      </c>
      <c r="B39" s="84"/>
      <c r="C39" s="90"/>
    </row>
    <row r="40" spans="1:3" x14ac:dyDescent="0.2">
      <c r="A40" s="56" t="s">
        <v>82</v>
      </c>
      <c r="B40" s="89" t="s">
        <v>89</v>
      </c>
      <c r="C40" s="90"/>
    </row>
    <row r="41" spans="1:3" x14ac:dyDescent="0.2">
      <c r="A41" s="67">
        <v>1</v>
      </c>
      <c r="B41" s="66" t="s">
        <v>51</v>
      </c>
      <c r="C41" s="85">
        <v>45</v>
      </c>
    </row>
    <row r="42" spans="1:3" x14ac:dyDescent="0.2">
      <c r="A42" s="67">
        <v>2</v>
      </c>
      <c r="B42" s="66" t="s">
        <v>49</v>
      </c>
      <c r="C42" s="85">
        <v>0</v>
      </c>
    </row>
    <row r="43" spans="1:3" x14ac:dyDescent="0.2">
      <c r="A43" s="67">
        <v>3</v>
      </c>
      <c r="B43" s="66" t="s">
        <v>49</v>
      </c>
      <c r="C43" s="85">
        <v>0</v>
      </c>
    </row>
    <row r="44" spans="1:3" x14ac:dyDescent="0.2">
      <c r="A44" s="67">
        <v>4</v>
      </c>
      <c r="B44" s="66" t="s">
        <v>49</v>
      </c>
      <c r="C44" s="85">
        <v>0</v>
      </c>
    </row>
    <row r="45" spans="1:3" x14ac:dyDescent="0.2">
      <c r="A45" s="67">
        <v>5</v>
      </c>
      <c r="B45" s="66" t="s">
        <v>49</v>
      </c>
      <c r="C45" s="85">
        <v>0</v>
      </c>
    </row>
    <row r="46" spans="1:3" x14ac:dyDescent="0.2">
      <c r="A46" s="67">
        <v>6</v>
      </c>
      <c r="B46" s="66" t="s">
        <v>49</v>
      </c>
      <c r="C46" s="85">
        <v>0</v>
      </c>
    </row>
    <row r="47" spans="1:3" x14ac:dyDescent="0.2">
      <c r="A47" s="67">
        <v>7</v>
      </c>
      <c r="B47" s="66" t="s">
        <v>49</v>
      </c>
      <c r="C47" s="85">
        <v>0</v>
      </c>
    </row>
    <row r="48" spans="1:3" x14ac:dyDescent="0.2">
      <c r="A48" s="67">
        <v>8</v>
      </c>
      <c r="B48" s="66" t="s">
        <v>49</v>
      </c>
      <c r="C48" s="85">
        <v>0</v>
      </c>
    </row>
    <row r="49" spans="1:6" x14ac:dyDescent="0.2">
      <c r="A49" s="69" t="s">
        <v>84</v>
      </c>
      <c r="B49" s="89" t="s">
        <v>90</v>
      </c>
      <c r="C49" s="90"/>
      <c r="E49" s="86"/>
    </row>
    <row r="50" spans="1:6" x14ac:dyDescent="0.2">
      <c r="A50" s="94">
        <v>1</v>
      </c>
      <c r="B50" s="66" t="s">
        <v>51</v>
      </c>
      <c r="C50" s="85">
        <f>2206.94566376869-44</f>
        <v>2162.9456637686899</v>
      </c>
    </row>
    <row r="51" spans="1:6" x14ac:dyDescent="0.2">
      <c r="A51" s="94">
        <v>2</v>
      </c>
      <c r="B51" s="66" t="s">
        <v>91</v>
      </c>
      <c r="C51" s="85">
        <v>510.25145507986048</v>
      </c>
      <c r="E51" s="86"/>
    </row>
    <row r="52" spans="1:6" x14ac:dyDescent="0.2">
      <c r="A52" s="94">
        <v>3</v>
      </c>
      <c r="B52" s="66" t="s">
        <v>92</v>
      </c>
      <c r="C52" s="85">
        <v>478.29356901416321</v>
      </c>
      <c r="E52" s="95"/>
    </row>
    <row r="53" spans="1:6" x14ac:dyDescent="0.2">
      <c r="A53" s="94">
        <v>4</v>
      </c>
      <c r="B53" s="66" t="s">
        <v>49</v>
      </c>
      <c r="C53" s="85">
        <v>0</v>
      </c>
    </row>
    <row r="54" spans="1:6" x14ac:dyDescent="0.2">
      <c r="A54" s="94">
        <v>5</v>
      </c>
      <c r="B54" s="66" t="s">
        <v>49</v>
      </c>
      <c r="C54" s="85">
        <v>0</v>
      </c>
    </row>
    <row r="55" spans="1:6" x14ac:dyDescent="0.2">
      <c r="A55" s="94">
        <v>6</v>
      </c>
      <c r="B55" s="66" t="s">
        <v>49</v>
      </c>
      <c r="C55" s="85">
        <v>0</v>
      </c>
    </row>
    <row r="56" spans="1:6" x14ac:dyDescent="0.2">
      <c r="A56" s="94">
        <v>7</v>
      </c>
      <c r="B56" s="66" t="s">
        <v>49</v>
      </c>
      <c r="C56" s="85">
        <v>0</v>
      </c>
    </row>
    <row r="57" spans="1:6" x14ac:dyDescent="0.2">
      <c r="A57" s="94">
        <v>8</v>
      </c>
      <c r="B57" s="66" t="s">
        <v>49</v>
      </c>
      <c r="C57" s="85">
        <v>0</v>
      </c>
      <c r="E57" s="86"/>
    </row>
    <row r="58" spans="1:6" x14ac:dyDescent="0.2">
      <c r="A58" s="69" t="s">
        <v>93</v>
      </c>
      <c r="B58" s="91"/>
      <c r="C58" s="87">
        <f>SUM(C41:C57)</f>
        <v>3196.4906878627135</v>
      </c>
    </row>
    <row r="59" spans="1:6" x14ac:dyDescent="0.2">
      <c r="A59" s="74"/>
      <c r="B59" s="91"/>
      <c r="C59" s="87"/>
      <c r="E59" s="86"/>
    </row>
    <row r="60" spans="1:6" x14ac:dyDescent="0.2">
      <c r="A60" s="64" t="s">
        <v>94</v>
      </c>
      <c r="B60" s="92"/>
      <c r="C60" s="87">
        <f>C58+C37+C15-0.5</f>
        <v>22994.266352094601</v>
      </c>
    </row>
    <row r="61" spans="1:6" x14ac:dyDescent="0.2">
      <c r="A61" s="74"/>
      <c r="B61" s="91"/>
      <c r="C61" s="90"/>
      <c r="F61" s="86"/>
    </row>
    <row r="62" spans="1:6" ht="15.75" thickBot="1" x14ac:dyDescent="0.3">
      <c r="A62" s="79" t="s">
        <v>30</v>
      </c>
      <c r="B62" s="96"/>
      <c r="C62" s="23">
        <f>'מגדל השתלמות- נספח 1'!C40</f>
        <v>14619802</v>
      </c>
    </row>
  </sheetData>
  <mergeCells count="1">
    <mergeCell ref="A4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rightToLeft="1" zoomScaleNormal="100" workbookViewId="0">
      <pane xSplit="2" ySplit="6" topLeftCell="C28" activePane="bottomRight" state="frozen"/>
      <selection activeCell="B31" sqref="B31"/>
      <selection pane="topRight" activeCell="B31" sqref="B31"/>
      <selection pane="bottomLeft" activeCell="B31" sqref="B31"/>
      <selection pane="bottomRight" activeCell="E26" sqref="E26"/>
    </sheetView>
  </sheetViews>
  <sheetFormatPr defaultRowHeight="14.25" x14ac:dyDescent="0.2"/>
  <cols>
    <col min="1" max="1" width="9" style="2"/>
    <col min="2" max="2" width="59.75" style="2" bestFit="1" customWidth="1"/>
    <col min="3" max="3" width="9.625" style="2" customWidth="1"/>
    <col min="4" max="5" width="9" style="2" customWidth="1"/>
    <col min="6" max="16384" width="9" style="2"/>
  </cols>
  <sheetData>
    <row r="1" spans="1:4" ht="15" x14ac:dyDescent="0.25">
      <c r="A1" s="1"/>
      <c r="B1" s="33" t="s">
        <v>32</v>
      </c>
    </row>
    <row r="2" spans="1:4" x14ac:dyDescent="0.2">
      <c r="A2" s="4"/>
      <c r="B2" s="34" t="s">
        <v>33</v>
      </c>
      <c r="C2" s="3">
        <v>44561</v>
      </c>
    </row>
    <row r="3" spans="1:4" ht="15" x14ac:dyDescent="0.25">
      <c r="A3" s="5"/>
      <c r="B3" s="35" t="s">
        <v>0</v>
      </c>
    </row>
    <row r="4" spans="1:4" ht="16.5" thickBot="1" x14ac:dyDescent="0.3">
      <c r="A4" s="6"/>
      <c r="B4" s="36" t="s">
        <v>35</v>
      </c>
    </row>
    <row r="5" spans="1:4" x14ac:dyDescent="0.2">
      <c r="A5" s="41"/>
      <c r="B5" s="43"/>
      <c r="C5" s="45" t="s">
        <v>1</v>
      </c>
    </row>
    <row r="6" spans="1:4" x14ac:dyDescent="0.2">
      <c r="A6" s="42"/>
      <c r="B6" s="44"/>
      <c r="C6" s="46"/>
    </row>
    <row r="7" spans="1:4" ht="15" x14ac:dyDescent="0.25">
      <c r="A7" s="7">
        <v>1</v>
      </c>
      <c r="B7" s="8" t="s">
        <v>2</v>
      </c>
      <c r="C7" s="9">
        <f>SUM(C8:C9)</f>
        <v>44.735268940140443</v>
      </c>
    </row>
    <row r="8" spans="1:4" x14ac:dyDescent="0.2">
      <c r="A8" s="10"/>
      <c r="B8" s="11" t="s">
        <v>3</v>
      </c>
      <c r="C8" s="24">
        <v>0</v>
      </c>
    </row>
    <row r="9" spans="1:4" x14ac:dyDescent="0.2">
      <c r="A9" s="10"/>
      <c r="B9" s="11" t="s">
        <v>4</v>
      </c>
      <c r="C9" s="24">
        <v>44.735268940140443</v>
      </c>
    </row>
    <row r="10" spans="1:4" x14ac:dyDescent="0.2">
      <c r="A10" s="10"/>
      <c r="B10" s="11"/>
      <c r="C10" s="25"/>
    </row>
    <row r="11" spans="1:4" ht="15" x14ac:dyDescent="0.25">
      <c r="A11" s="7">
        <v>2</v>
      </c>
      <c r="B11" s="8" t="s">
        <v>5</v>
      </c>
      <c r="C11" s="9">
        <f>SUM(C12:C13)</f>
        <v>2.8789025053173791</v>
      </c>
      <c r="D11" s="27"/>
    </row>
    <row r="12" spans="1:4" x14ac:dyDescent="0.2">
      <c r="A12" s="10"/>
      <c r="B12" s="14" t="s">
        <v>6</v>
      </c>
      <c r="C12" s="24">
        <v>0</v>
      </c>
    </row>
    <row r="13" spans="1:4" x14ac:dyDescent="0.2">
      <c r="A13" s="10"/>
      <c r="B13" s="14" t="s">
        <v>7</v>
      </c>
      <c r="C13" s="24">
        <v>2.8789025053173791</v>
      </c>
    </row>
    <row r="14" spans="1:4" x14ac:dyDescent="0.2">
      <c r="A14" s="31"/>
      <c r="B14" s="32"/>
      <c r="C14" s="25"/>
    </row>
    <row r="15" spans="1:4" ht="15" x14ac:dyDescent="0.25">
      <c r="A15" s="7">
        <v>3</v>
      </c>
      <c r="B15" s="8" t="s">
        <v>8</v>
      </c>
      <c r="C15" s="9">
        <f>SUM(C16:C18)</f>
        <v>4.7902667083481756</v>
      </c>
    </row>
    <row r="16" spans="1:4" ht="25.5" x14ac:dyDescent="0.2">
      <c r="A16" s="10" t="s">
        <v>9</v>
      </c>
      <c r="B16" s="17" t="s">
        <v>10</v>
      </c>
      <c r="C16" s="24">
        <v>3.7778374944336099</v>
      </c>
    </row>
    <row r="17" spans="1:3" x14ac:dyDescent="0.2">
      <c r="A17" s="10" t="s">
        <v>11</v>
      </c>
      <c r="B17" s="17" t="s">
        <v>12</v>
      </c>
      <c r="C17" s="24">
        <v>0</v>
      </c>
    </row>
    <row r="18" spans="1:3" x14ac:dyDescent="0.2">
      <c r="A18" s="10" t="s">
        <v>13</v>
      </c>
      <c r="B18" s="11" t="s">
        <v>14</v>
      </c>
      <c r="C18" s="24">
        <v>1.0124292139145652</v>
      </c>
    </row>
    <row r="19" spans="1:3" x14ac:dyDescent="0.2">
      <c r="A19" s="18"/>
      <c r="B19" s="32"/>
      <c r="C19" s="25"/>
    </row>
    <row r="20" spans="1:3" ht="15" x14ac:dyDescent="0.25">
      <c r="A20" s="19">
        <v>4</v>
      </c>
      <c r="B20" s="8" t="s">
        <v>15</v>
      </c>
      <c r="C20" s="9">
        <f>SUM(C21:C28)</f>
        <v>104.30703300982539</v>
      </c>
    </row>
    <row r="21" spans="1:3" x14ac:dyDescent="0.2">
      <c r="A21" s="10"/>
      <c r="B21" s="11" t="s">
        <v>16</v>
      </c>
      <c r="C21" s="24">
        <v>0</v>
      </c>
    </row>
    <row r="22" spans="1:3" x14ac:dyDescent="0.2">
      <c r="A22" s="10"/>
      <c r="B22" s="11" t="s">
        <v>17</v>
      </c>
      <c r="C22" s="24">
        <v>0</v>
      </c>
    </row>
    <row r="23" spans="1:3" x14ac:dyDescent="0.2">
      <c r="A23" s="10"/>
      <c r="B23" s="11" t="s">
        <v>18</v>
      </c>
      <c r="C23" s="24"/>
    </row>
    <row r="24" spans="1:3" x14ac:dyDescent="0.2">
      <c r="A24" s="10"/>
      <c r="B24" s="11" t="s">
        <v>19</v>
      </c>
      <c r="C24" s="24"/>
    </row>
    <row r="25" spans="1:3" x14ac:dyDescent="0.2">
      <c r="A25" s="10"/>
      <c r="B25" s="11" t="s">
        <v>20</v>
      </c>
      <c r="C25" s="24">
        <f>0.1778177746844-0.5</f>
        <v>-0.32218222531560003</v>
      </c>
    </row>
    <row r="26" spans="1:3" x14ac:dyDescent="0.2">
      <c r="A26" s="10"/>
      <c r="B26" s="11" t="s">
        <v>21</v>
      </c>
      <c r="C26" s="24">
        <v>21.261668934050405</v>
      </c>
    </row>
    <row r="27" spans="1:3" x14ac:dyDescent="0.2">
      <c r="A27" s="10"/>
      <c r="B27" s="11" t="s">
        <v>22</v>
      </c>
      <c r="C27" s="24">
        <v>0</v>
      </c>
    </row>
    <row r="28" spans="1:3" x14ac:dyDescent="0.2">
      <c r="A28" s="10"/>
      <c r="B28" s="11" t="s">
        <v>23</v>
      </c>
      <c r="C28" s="24">
        <v>83.367546301090584</v>
      </c>
    </row>
    <row r="29" spans="1:3" x14ac:dyDescent="0.2">
      <c r="A29" s="10"/>
      <c r="B29" s="11"/>
      <c r="C29" s="25"/>
    </row>
    <row r="30" spans="1:3" ht="15" x14ac:dyDescent="0.25">
      <c r="A30" s="10">
        <v>5</v>
      </c>
      <c r="B30" s="8" t="s">
        <v>24</v>
      </c>
      <c r="C30" s="9">
        <f>SUM(C31:C32)</f>
        <v>0</v>
      </c>
    </row>
    <row r="31" spans="1:3" x14ac:dyDescent="0.2">
      <c r="A31" s="10" t="s">
        <v>9</v>
      </c>
      <c r="B31" s="11" t="s">
        <v>25</v>
      </c>
      <c r="C31" s="12"/>
    </row>
    <row r="32" spans="1:3" x14ac:dyDescent="0.2">
      <c r="A32" s="10" t="s">
        <v>11</v>
      </c>
      <c r="B32" s="11" t="s">
        <v>26</v>
      </c>
      <c r="C32" s="12"/>
    </row>
    <row r="33" spans="1:5" x14ac:dyDescent="0.2">
      <c r="A33" s="10"/>
      <c r="B33" s="11"/>
      <c r="C33" s="13"/>
    </row>
    <row r="34" spans="1:5" ht="15" x14ac:dyDescent="0.25">
      <c r="A34" s="10">
        <v>6</v>
      </c>
      <c r="B34" s="8" t="s">
        <v>27</v>
      </c>
      <c r="C34" s="9">
        <f>C30+C20+C15+C11+C7</f>
        <v>156.71147116363139</v>
      </c>
      <c r="D34" s="27"/>
      <c r="E34" s="30"/>
    </row>
    <row r="35" spans="1:5" x14ac:dyDescent="0.2">
      <c r="A35" s="10"/>
      <c r="B35" s="11"/>
      <c r="C35" s="13"/>
    </row>
    <row r="36" spans="1:5" ht="15" x14ac:dyDescent="0.25">
      <c r="A36" s="10">
        <v>7</v>
      </c>
      <c r="B36" s="8" t="s">
        <v>28</v>
      </c>
      <c r="C36" s="13"/>
    </row>
    <row r="37" spans="1:5" ht="26.25" x14ac:dyDescent="0.25">
      <c r="A37" s="10" t="s">
        <v>9</v>
      </c>
      <c r="B37" s="17" t="s">
        <v>29</v>
      </c>
      <c r="C37" s="20">
        <f>(C32+C20+C16)/C40</f>
        <v>3.3263433569767279E-4</v>
      </c>
    </row>
    <row r="38" spans="1:5" ht="15" x14ac:dyDescent="0.25">
      <c r="A38" s="10" t="s">
        <v>11</v>
      </c>
      <c r="B38" s="11" t="s">
        <v>31</v>
      </c>
      <c r="C38" s="20">
        <f>C34/C43</f>
        <v>4.810376120045902E-4</v>
      </c>
    </row>
    <row r="39" spans="1:5" x14ac:dyDescent="0.2">
      <c r="A39" s="10"/>
      <c r="B39" s="11"/>
      <c r="C39" s="25"/>
    </row>
    <row r="40" spans="1:5" ht="15.75" thickBot="1" x14ac:dyDescent="0.3">
      <c r="A40" s="21"/>
      <c r="B40" s="22" t="s">
        <v>30</v>
      </c>
      <c r="C40" s="26">
        <v>324936</v>
      </c>
    </row>
    <row r="43" spans="1:5" x14ac:dyDescent="0.2">
      <c r="C43" s="37">
        <f>(C40+326620)/2</f>
        <v>325778</v>
      </c>
    </row>
  </sheetData>
  <mergeCells count="3">
    <mergeCell ref="A5:A6"/>
    <mergeCell ref="B5:B6"/>
    <mergeCell ref="C5:C6"/>
  </mergeCells>
  <pageMargins left="0.7" right="0.7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rightToLeft="1" zoomScaleNormal="100" workbookViewId="0">
      <pane xSplit="2" ySplit="6" topLeftCell="C25" activePane="bottomRight" state="frozen"/>
      <selection activeCell="A52" sqref="A52"/>
      <selection pane="topRight" activeCell="A52" sqref="A52"/>
      <selection pane="bottomLeft" activeCell="A52" sqref="A52"/>
      <selection pane="bottomRight" activeCell="F39" sqref="F39"/>
    </sheetView>
  </sheetViews>
  <sheetFormatPr defaultRowHeight="14.25" x14ac:dyDescent="0.2"/>
  <cols>
    <col min="1" max="1" width="9" style="2"/>
    <col min="2" max="2" width="43.5" style="2" customWidth="1"/>
    <col min="3" max="3" width="9.875" style="2" customWidth="1"/>
    <col min="4" max="16384" width="9" style="2"/>
  </cols>
  <sheetData>
    <row r="1" spans="1:3" ht="15" x14ac:dyDescent="0.25">
      <c r="B1" s="33" t="s">
        <v>32</v>
      </c>
    </row>
    <row r="2" spans="1:3" x14ac:dyDescent="0.2">
      <c r="B2" s="34" t="s">
        <v>33</v>
      </c>
      <c r="C2" s="3">
        <v>44561</v>
      </c>
    </row>
    <row r="3" spans="1:3" ht="15" x14ac:dyDescent="0.25">
      <c r="B3" s="35" t="s">
        <v>0</v>
      </c>
    </row>
    <row r="4" spans="1:3" ht="16.5" thickBot="1" x14ac:dyDescent="0.3">
      <c r="B4" s="36" t="s">
        <v>36</v>
      </c>
    </row>
    <row r="5" spans="1:3" x14ac:dyDescent="0.2">
      <c r="A5" s="41"/>
      <c r="B5" s="43"/>
      <c r="C5" s="45" t="s">
        <v>1</v>
      </c>
    </row>
    <row r="6" spans="1:3" x14ac:dyDescent="0.2">
      <c r="A6" s="42"/>
      <c r="B6" s="44"/>
      <c r="C6" s="46"/>
    </row>
    <row r="7" spans="1:3" ht="15" x14ac:dyDescent="0.25">
      <c r="A7" s="7">
        <v>1</v>
      </c>
      <c r="B7" s="8" t="s">
        <v>2</v>
      </c>
      <c r="C7" s="9">
        <f>SUM(C8:C9)</f>
        <v>143.63415524748834</v>
      </c>
    </row>
    <row r="8" spans="1:3" x14ac:dyDescent="0.2">
      <c r="A8" s="10"/>
      <c r="B8" s="11" t="s">
        <v>3</v>
      </c>
      <c r="C8" s="24">
        <v>0</v>
      </c>
    </row>
    <row r="9" spans="1:3" x14ac:dyDescent="0.2">
      <c r="A9" s="10"/>
      <c r="B9" s="11" t="s">
        <v>4</v>
      </c>
      <c r="C9" s="24">
        <v>143.63415524748834</v>
      </c>
    </row>
    <row r="10" spans="1:3" x14ac:dyDescent="0.2">
      <c r="A10" s="10"/>
      <c r="B10" s="11"/>
      <c r="C10" s="25"/>
    </row>
    <row r="11" spans="1:3" ht="15" x14ac:dyDescent="0.25">
      <c r="A11" s="7">
        <v>2</v>
      </c>
      <c r="B11" s="8" t="s">
        <v>5</v>
      </c>
      <c r="C11" s="9">
        <f>SUM(C12:C13)</f>
        <v>2.7667455825254805</v>
      </c>
    </row>
    <row r="12" spans="1:3" x14ac:dyDescent="0.2">
      <c r="A12" s="10"/>
      <c r="B12" s="14" t="s">
        <v>6</v>
      </c>
      <c r="C12" s="24">
        <v>0</v>
      </c>
    </row>
    <row r="13" spans="1:3" x14ac:dyDescent="0.2">
      <c r="A13" s="10"/>
      <c r="B13" s="14" t="s">
        <v>7</v>
      </c>
      <c r="C13" s="24">
        <v>2.7667455825254805</v>
      </c>
    </row>
    <row r="14" spans="1:3" x14ac:dyDescent="0.2">
      <c r="A14" s="31"/>
      <c r="B14" s="32"/>
      <c r="C14" s="25"/>
    </row>
    <row r="15" spans="1:3" ht="15" x14ac:dyDescent="0.25">
      <c r="A15" s="7">
        <v>3</v>
      </c>
      <c r="B15" s="8" t="s">
        <v>8</v>
      </c>
      <c r="C15" s="9">
        <f>SUM(C16:C18)</f>
        <v>0.30477642681654005</v>
      </c>
    </row>
    <row r="16" spans="1:3" ht="25.5" x14ac:dyDescent="0.2">
      <c r="A16" s="10" t="s">
        <v>9</v>
      </c>
      <c r="B16" s="17" t="s">
        <v>10</v>
      </c>
      <c r="C16" s="24">
        <v>0.30477642681654005</v>
      </c>
    </row>
    <row r="17" spans="1:3" x14ac:dyDescent="0.2">
      <c r="A17" s="10" t="s">
        <v>11</v>
      </c>
      <c r="B17" s="17" t="s">
        <v>12</v>
      </c>
      <c r="C17" s="24">
        <v>0</v>
      </c>
    </row>
    <row r="18" spans="1:3" x14ac:dyDescent="0.2">
      <c r="A18" s="10" t="s">
        <v>13</v>
      </c>
      <c r="B18" s="11" t="s">
        <v>14</v>
      </c>
      <c r="C18" s="24">
        <v>0</v>
      </c>
    </row>
    <row r="19" spans="1:3" x14ac:dyDescent="0.2">
      <c r="A19" s="18"/>
      <c r="B19" s="32"/>
      <c r="C19" s="25"/>
    </row>
    <row r="20" spans="1:3" ht="15" x14ac:dyDescent="0.25">
      <c r="A20" s="19">
        <v>4</v>
      </c>
      <c r="B20" s="8" t="s">
        <v>15</v>
      </c>
      <c r="C20" s="9">
        <f>SUM(C21:C28)</f>
        <v>219.82536315303469</v>
      </c>
    </row>
    <row r="21" spans="1:3" x14ac:dyDescent="0.2">
      <c r="A21" s="10"/>
      <c r="B21" s="11" t="s">
        <v>16</v>
      </c>
      <c r="C21" s="24">
        <v>0.11056671999999999</v>
      </c>
    </row>
    <row r="22" spans="1:3" x14ac:dyDescent="0.2">
      <c r="A22" s="10"/>
      <c r="B22" s="11" t="s">
        <v>17</v>
      </c>
      <c r="C22" s="24">
        <v>0</v>
      </c>
    </row>
    <row r="23" spans="1:3" x14ac:dyDescent="0.2">
      <c r="A23" s="10"/>
      <c r="B23" s="11" t="s">
        <v>18</v>
      </c>
      <c r="C23" s="24"/>
    </row>
    <row r="24" spans="1:3" x14ac:dyDescent="0.2">
      <c r="A24" s="10"/>
      <c r="B24" s="11" t="s">
        <v>19</v>
      </c>
      <c r="C24" s="24"/>
    </row>
    <row r="25" spans="1:3" x14ac:dyDescent="0.2">
      <c r="A25" s="10"/>
      <c r="B25" s="11" t="s">
        <v>20</v>
      </c>
      <c r="C25" s="24">
        <v>2.6642215067982202</v>
      </c>
    </row>
    <row r="26" spans="1:3" x14ac:dyDescent="0.2">
      <c r="A26" s="10"/>
      <c r="B26" s="11" t="s">
        <v>21</v>
      </c>
      <c r="C26" s="24">
        <v>178.93396610828012</v>
      </c>
    </row>
    <row r="27" spans="1:3" x14ac:dyDescent="0.2">
      <c r="A27" s="10"/>
      <c r="B27" s="11" t="s">
        <v>22</v>
      </c>
      <c r="C27" s="24">
        <v>0</v>
      </c>
    </row>
    <row r="28" spans="1:3" x14ac:dyDescent="0.2">
      <c r="A28" s="10"/>
      <c r="B28" s="11" t="s">
        <v>23</v>
      </c>
      <c r="C28" s="24">
        <v>38.116608817956347</v>
      </c>
    </row>
    <row r="29" spans="1:3" x14ac:dyDescent="0.2">
      <c r="A29" s="10"/>
      <c r="B29" s="11"/>
      <c r="C29" s="25"/>
    </row>
    <row r="30" spans="1:3" ht="15" x14ac:dyDescent="0.25">
      <c r="A30" s="10">
        <v>5</v>
      </c>
      <c r="B30" s="8" t="s">
        <v>24</v>
      </c>
      <c r="C30" s="9">
        <f>SUM(C31:C32)</f>
        <v>0</v>
      </c>
    </row>
    <row r="31" spans="1:3" x14ac:dyDescent="0.2">
      <c r="A31" s="10" t="s">
        <v>9</v>
      </c>
      <c r="B31" s="11" t="s">
        <v>25</v>
      </c>
      <c r="C31" s="12"/>
    </row>
    <row r="32" spans="1:3" x14ac:dyDescent="0.2">
      <c r="A32" s="10" t="s">
        <v>11</v>
      </c>
      <c r="B32" s="11" t="s">
        <v>26</v>
      </c>
      <c r="C32" s="12"/>
    </row>
    <row r="33" spans="1:3" x14ac:dyDescent="0.2">
      <c r="A33" s="10"/>
      <c r="B33" s="11"/>
      <c r="C33" s="13"/>
    </row>
    <row r="34" spans="1:3" ht="15" x14ac:dyDescent="0.25">
      <c r="A34" s="10">
        <v>6</v>
      </c>
      <c r="B34" s="8" t="s">
        <v>27</v>
      </c>
      <c r="C34" s="9">
        <f>C30+C20+C15+C11+C7</f>
        <v>366.53104040986506</v>
      </c>
    </row>
    <row r="35" spans="1:3" x14ac:dyDescent="0.2">
      <c r="A35" s="10"/>
      <c r="B35" s="11"/>
      <c r="C35" s="13"/>
    </row>
    <row r="36" spans="1:3" ht="15" x14ac:dyDescent="0.25">
      <c r="A36" s="10">
        <v>7</v>
      </c>
      <c r="B36" s="8" t="s">
        <v>28</v>
      </c>
      <c r="C36" s="13"/>
    </row>
    <row r="37" spans="1:3" ht="39" x14ac:dyDescent="0.25">
      <c r="A37" s="10" t="s">
        <v>9</v>
      </c>
      <c r="B37" s="17" t="s">
        <v>29</v>
      </c>
      <c r="C37" s="20">
        <f>(C32+C20+C16)/C40</f>
        <v>6.9967878168895176E-4</v>
      </c>
    </row>
    <row r="38" spans="1:3" ht="15" x14ac:dyDescent="0.25">
      <c r="A38" s="10" t="s">
        <v>11</v>
      </c>
      <c r="B38" s="11" t="s">
        <v>31</v>
      </c>
      <c r="C38" s="20">
        <f>C34/C43</f>
        <v>8.3117949555161616E-4</v>
      </c>
    </row>
    <row r="39" spans="1:3" x14ac:dyDescent="0.2">
      <c r="A39" s="10"/>
      <c r="B39" s="11"/>
      <c r="C39" s="25"/>
    </row>
    <row r="40" spans="1:3" ht="15.75" thickBot="1" x14ac:dyDescent="0.3">
      <c r="A40" s="21"/>
      <c r="B40" s="22" t="s">
        <v>30</v>
      </c>
      <c r="C40" s="26">
        <v>314616</v>
      </c>
    </row>
    <row r="43" spans="1:3" x14ac:dyDescent="0.2">
      <c r="C43" s="37">
        <f>(C40+567338)/2</f>
        <v>440977</v>
      </c>
    </row>
  </sheetData>
  <mergeCells count="3">
    <mergeCell ref="C5:C6"/>
    <mergeCell ref="A5:A6"/>
    <mergeCell ref="B5:B6"/>
  </mergeCells>
  <pageMargins left="0.7" right="0.7" top="0.75" bottom="0.75" header="0.3" footer="0.3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rightToLeft="1" zoomScaleNormal="100" workbookViewId="0">
      <pane xSplit="2" ySplit="6" topLeftCell="C25" activePane="bottomRight" state="frozen"/>
      <selection activeCell="A52" sqref="A52"/>
      <selection pane="topRight" activeCell="A52" sqref="A52"/>
      <selection pane="bottomLeft" activeCell="A52" sqref="A52"/>
      <selection pane="bottomRight" activeCell="E44" sqref="E44"/>
    </sheetView>
  </sheetViews>
  <sheetFormatPr defaultRowHeight="14.25" x14ac:dyDescent="0.2"/>
  <cols>
    <col min="1" max="1" width="9" style="2"/>
    <col min="2" max="2" width="43.5" style="2" customWidth="1"/>
    <col min="3" max="3" width="9" style="2" customWidth="1"/>
    <col min="4" max="16384" width="9" style="2"/>
  </cols>
  <sheetData>
    <row r="1" spans="1:3" ht="15" x14ac:dyDescent="0.25">
      <c r="B1" s="33" t="s">
        <v>32</v>
      </c>
    </row>
    <row r="2" spans="1:3" x14ac:dyDescent="0.2">
      <c r="B2" s="34" t="s">
        <v>33</v>
      </c>
      <c r="C2" s="3">
        <v>44561</v>
      </c>
    </row>
    <row r="3" spans="1:3" ht="15" x14ac:dyDescent="0.25">
      <c r="B3" s="35" t="s">
        <v>0</v>
      </c>
    </row>
    <row r="4" spans="1:3" ht="16.5" thickBot="1" x14ac:dyDescent="0.3">
      <c r="B4" s="36" t="s">
        <v>37</v>
      </c>
    </row>
    <row r="5" spans="1:3" x14ac:dyDescent="0.2">
      <c r="A5" s="41"/>
      <c r="B5" s="43"/>
      <c r="C5" s="45" t="s">
        <v>1</v>
      </c>
    </row>
    <row r="6" spans="1:3" x14ac:dyDescent="0.2">
      <c r="A6" s="42"/>
      <c r="B6" s="44"/>
      <c r="C6" s="46"/>
    </row>
    <row r="7" spans="1:3" ht="15" x14ac:dyDescent="0.25">
      <c r="A7" s="7">
        <v>1</v>
      </c>
      <c r="B7" s="8" t="s">
        <v>2</v>
      </c>
      <c r="C7" s="9">
        <f>SUM(C8:C9)</f>
        <v>6.8445681431000605</v>
      </c>
    </row>
    <row r="8" spans="1:3" x14ac:dyDescent="0.2">
      <c r="A8" s="10"/>
      <c r="B8" s="11" t="s">
        <v>3</v>
      </c>
      <c r="C8" s="24">
        <v>0</v>
      </c>
    </row>
    <row r="9" spans="1:3" x14ac:dyDescent="0.2">
      <c r="A9" s="10"/>
      <c r="B9" s="11" t="s">
        <v>4</v>
      </c>
      <c r="C9" s="24">
        <v>6.8445681431000605</v>
      </c>
    </row>
    <row r="10" spans="1:3" x14ac:dyDescent="0.2">
      <c r="A10" s="10"/>
      <c r="B10" s="11"/>
      <c r="C10" s="25"/>
    </row>
    <row r="11" spans="1:3" ht="15" x14ac:dyDescent="0.25">
      <c r="A11" s="7">
        <v>2</v>
      </c>
      <c r="B11" s="8" t="s">
        <v>5</v>
      </c>
      <c r="C11" s="9">
        <f>SUM(C12:C13)</f>
        <v>0.12017657810636992</v>
      </c>
    </row>
    <row r="12" spans="1:3" x14ac:dyDescent="0.2">
      <c r="A12" s="10"/>
      <c r="B12" s="14" t="s">
        <v>6</v>
      </c>
      <c r="C12" s="24">
        <v>0</v>
      </c>
    </row>
    <row r="13" spans="1:3" x14ac:dyDescent="0.2">
      <c r="A13" s="10"/>
      <c r="B13" s="14" t="s">
        <v>7</v>
      </c>
      <c r="C13" s="24">
        <v>0.12017657810636992</v>
      </c>
    </row>
    <row r="14" spans="1:3" x14ac:dyDescent="0.2">
      <c r="A14" s="31"/>
      <c r="B14" s="32"/>
      <c r="C14" s="25"/>
    </row>
    <row r="15" spans="1:3" ht="15" x14ac:dyDescent="0.25">
      <c r="A15" s="7">
        <v>3</v>
      </c>
      <c r="B15" s="8" t="s">
        <v>8</v>
      </c>
      <c r="C15" s="9">
        <f>SUM(C16:C18)</f>
        <v>1.2320917212240001E-2</v>
      </c>
    </row>
    <row r="16" spans="1:3" ht="25.5" x14ac:dyDescent="0.2">
      <c r="A16" s="10" t="s">
        <v>9</v>
      </c>
      <c r="B16" s="17" t="s">
        <v>10</v>
      </c>
      <c r="C16" s="24">
        <v>1.2320917212240001E-2</v>
      </c>
    </row>
    <row r="17" spans="1:3" x14ac:dyDescent="0.2">
      <c r="A17" s="10" t="s">
        <v>11</v>
      </c>
      <c r="B17" s="17" t="s">
        <v>12</v>
      </c>
      <c r="C17" s="24">
        <v>0</v>
      </c>
    </row>
    <row r="18" spans="1:3" x14ac:dyDescent="0.2">
      <c r="A18" s="10" t="s">
        <v>13</v>
      </c>
      <c r="B18" s="11" t="s">
        <v>14</v>
      </c>
      <c r="C18" s="24">
        <v>0</v>
      </c>
    </row>
    <row r="19" spans="1:3" x14ac:dyDescent="0.2">
      <c r="A19" s="18"/>
      <c r="B19" s="32"/>
      <c r="C19" s="25"/>
    </row>
    <row r="20" spans="1:3" ht="15" x14ac:dyDescent="0.25">
      <c r="A20" s="19">
        <v>4</v>
      </c>
      <c r="B20" s="8" t="s">
        <v>15</v>
      </c>
      <c r="C20" s="9">
        <f>SUM(C21:C28)</f>
        <v>35.88424164931768</v>
      </c>
    </row>
    <row r="21" spans="1:3" x14ac:dyDescent="0.2">
      <c r="A21" s="10"/>
      <c r="B21" s="11" t="s">
        <v>16</v>
      </c>
      <c r="C21" s="24">
        <v>0</v>
      </c>
    </row>
    <row r="22" spans="1:3" x14ac:dyDescent="0.2">
      <c r="A22" s="10"/>
      <c r="B22" s="11" t="s">
        <v>17</v>
      </c>
      <c r="C22" s="24">
        <v>0</v>
      </c>
    </row>
    <row r="23" spans="1:3" x14ac:dyDescent="0.2">
      <c r="A23" s="10"/>
      <c r="B23" s="11" t="s">
        <v>18</v>
      </c>
      <c r="C23" s="24"/>
    </row>
    <row r="24" spans="1:3" x14ac:dyDescent="0.2">
      <c r="A24" s="10"/>
      <c r="B24" s="11" t="s">
        <v>19</v>
      </c>
      <c r="C24" s="24"/>
    </row>
    <row r="25" spans="1:3" x14ac:dyDescent="0.2">
      <c r="A25" s="10"/>
      <c r="B25" s="11" t="s">
        <v>20</v>
      </c>
      <c r="C25" s="24">
        <v>0</v>
      </c>
    </row>
    <row r="26" spans="1:3" x14ac:dyDescent="0.2">
      <c r="A26" s="10"/>
      <c r="B26" s="11" t="s">
        <v>21</v>
      </c>
      <c r="C26" s="24">
        <v>27.199392194161859</v>
      </c>
    </row>
    <row r="27" spans="1:3" x14ac:dyDescent="0.2">
      <c r="A27" s="10"/>
      <c r="B27" s="11" t="s">
        <v>22</v>
      </c>
      <c r="C27" s="24">
        <v>0</v>
      </c>
    </row>
    <row r="28" spans="1:3" x14ac:dyDescent="0.2">
      <c r="A28" s="10"/>
      <c r="B28" s="11" t="s">
        <v>23</v>
      </c>
      <c r="C28" s="24">
        <v>8.6848494551558204</v>
      </c>
    </row>
    <row r="29" spans="1:3" x14ac:dyDescent="0.2">
      <c r="A29" s="10"/>
      <c r="B29" s="11"/>
      <c r="C29" s="25"/>
    </row>
    <row r="30" spans="1:3" ht="15" x14ac:dyDescent="0.25">
      <c r="A30" s="10">
        <v>5</v>
      </c>
      <c r="B30" s="8" t="s">
        <v>24</v>
      </c>
      <c r="C30" s="9">
        <f>SUM(C31:C32)</f>
        <v>0</v>
      </c>
    </row>
    <row r="31" spans="1:3" x14ac:dyDescent="0.2">
      <c r="A31" s="10" t="s">
        <v>9</v>
      </c>
      <c r="B31" s="11" t="s">
        <v>25</v>
      </c>
      <c r="C31" s="12"/>
    </row>
    <row r="32" spans="1:3" x14ac:dyDescent="0.2">
      <c r="A32" s="10" t="s">
        <v>11</v>
      </c>
      <c r="B32" s="11" t="s">
        <v>26</v>
      </c>
      <c r="C32" s="12"/>
    </row>
    <row r="33" spans="1:3" x14ac:dyDescent="0.2">
      <c r="A33" s="10"/>
      <c r="B33" s="11"/>
      <c r="C33" s="13"/>
    </row>
    <row r="34" spans="1:3" ht="15" x14ac:dyDescent="0.25">
      <c r="A34" s="10">
        <v>6</v>
      </c>
      <c r="B34" s="8" t="s">
        <v>27</v>
      </c>
      <c r="C34" s="9">
        <f>C30+C20+C15+C11+C7</f>
        <v>42.861307287736352</v>
      </c>
    </row>
    <row r="35" spans="1:3" x14ac:dyDescent="0.2">
      <c r="A35" s="10"/>
      <c r="B35" s="11"/>
      <c r="C35" s="13"/>
    </row>
    <row r="36" spans="1:3" ht="15" x14ac:dyDescent="0.25">
      <c r="A36" s="10">
        <v>7</v>
      </c>
      <c r="B36" s="8" t="s">
        <v>28</v>
      </c>
      <c r="C36" s="13"/>
    </row>
    <row r="37" spans="1:3" ht="39" x14ac:dyDescent="0.25">
      <c r="A37" s="10" t="s">
        <v>9</v>
      </c>
      <c r="B37" s="17" t="s">
        <v>29</v>
      </c>
      <c r="C37" s="20">
        <f>(C32+C20+C16)/C40</f>
        <v>1.3737156085312434E-3</v>
      </c>
    </row>
    <row r="38" spans="1:3" ht="15" x14ac:dyDescent="0.25">
      <c r="A38" s="10" t="s">
        <v>11</v>
      </c>
      <c r="B38" s="11" t="s">
        <v>31</v>
      </c>
      <c r="C38" s="20">
        <f>C34/C43</f>
        <v>1.5898700726190271E-3</v>
      </c>
    </row>
    <row r="39" spans="1:3" x14ac:dyDescent="0.2">
      <c r="A39" s="10"/>
      <c r="B39" s="11"/>
      <c r="C39" s="25"/>
    </row>
    <row r="40" spans="1:3" ht="15.75" thickBot="1" x14ac:dyDescent="0.3">
      <c r="A40" s="21"/>
      <c r="B40" s="22" t="s">
        <v>30</v>
      </c>
      <c r="C40" s="26">
        <v>26131</v>
      </c>
    </row>
    <row r="43" spans="1:3" x14ac:dyDescent="0.2">
      <c r="C43" s="37">
        <f>(C40+27787)/2</f>
        <v>26959</v>
      </c>
    </row>
  </sheetData>
  <mergeCells count="3">
    <mergeCell ref="C5:C6"/>
    <mergeCell ref="A5:A6"/>
    <mergeCell ref="B5:B6"/>
  </mergeCells>
  <pageMargins left="0.7" right="0.7" top="0.75" bottom="0.75" header="0.3" footer="0.3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rightToLeft="1" zoomScaleNormal="100" workbookViewId="0">
      <pane xSplit="2" ySplit="6" topLeftCell="C25" activePane="bottomRight" state="frozen"/>
      <selection activeCell="A52" sqref="A52"/>
      <selection pane="topRight" activeCell="A52" sqref="A52"/>
      <selection pane="bottomLeft" activeCell="A52" sqref="A52"/>
      <selection pane="bottomRight" activeCell="D42" sqref="D42"/>
    </sheetView>
  </sheetViews>
  <sheetFormatPr defaultRowHeight="14.25" x14ac:dyDescent="0.2"/>
  <cols>
    <col min="1" max="1" width="9" style="2"/>
    <col min="2" max="2" width="43.5" style="2" customWidth="1"/>
    <col min="3" max="3" width="10" style="2" customWidth="1"/>
    <col min="4" max="16384" width="9" style="2"/>
  </cols>
  <sheetData>
    <row r="1" spans="1:3" ht="15" x14ac:dyDescent="0.25">
      <c r="B1" s="33" t="s">
        <v>32</v>
      </c>
    </row>
    <row r="2" spans="1:3" x14ac:dyDescent="0.2">
      <c r="B2" s="34" t="s">
        <v>33</v>
      </c>
      <c r="C2" s="3">
        <v>44561</v>
      </c>
    </row>
    <row r="3" spans="1:3" ht="15" x14ac:dyDescent="0.25">
      <c r="B3" s="35" t="s">
        <v>0</v>
      </c>
    </row>
    <row r="4" spans="1:3" ht="16.5" thickBot="1" x14ac:dyDescent="0.3">
      <c r="B4" s="36" t="s">
        <v>38</v>
      </c>
    </row>
    <row r="5" spans="1:3" x14ac:dyDescent="0.2">
      <c r="A5" s="41"/>
      <c r="B5" s="43"/>
      <c r="C5" s="45" t="s">
        <v>1</v>
      </c>
    </row>
    <row r="6" spans="1:3" x14ac:dyDescent="0.2">
      <c r="A6" s="42"/>
      <c r="B6" s="44"/>
      <c r="C6" s="46"/>
    </row>
    <row r="7" spans="1:3" ht="15" x14ac:dyDescent="0.25">
      <c r="A7" s="7">
        <v>1</v>
      </c>
      <c r="B7" s="8" t="s">
        <v>2</v>
      </c>
      <c r="C7" s="9">
        <f>SUM(C8:C9)</f>
        <v>66.815599475385042</v>
      </c>
    </row>
    <row r="8" spans="1:3" x14ac:dyDescent="0.2">
      <c r="A8" s="10"/>
      <c r="B8" s="11" t="s">
        <v>3</v>
      </c>
      <c r="C8" s="24">
        <v>0</v>
      </c>
    </row>
    <row r="9" spans="1:3" x14ac:dyDescent="0.2">
      <c r="A9" s="10"/>
      <c r="B9" s="11" t="s">
        <v>4</v>
      </c>
      <c r="C9" s="24">
        <v>66.815599475385042</v>
      </c>
    </row>
    <row r="10" spans="1:3" x14ac:dyDescent="0.2">
      <c r="A10" s="10"/>
      <c r="B10" s="11"/>
      <c r="C10" s="25"/>
    </row>
    <row r="11" spans="1:3" ht="15" x14ac:dyDescent="0.25">
      <c r="A11" s="7">
        <v>2</v>
      </c>
      <c r="B11" s="8" t="s">
        <v>5</v>
      </c>
      <c r="C11" s="9">
        <f>SUM(C12:C13)</f>
        <v>0.32363242430719008</v>
      </c>
    </row>
    <row r="12" spans="1:3" x14ac:dyDescent="0.2">
      <c r="A12" s="10"/>
      <c r="B12" s="14" t="s">
        <v>6</v>
      </c>
      <c r="C12" s="24">
        <v>0</v>
      </c>
    </row>
    <row r="13" spans="1:3" x14ac:dyDescent="0.2">
      <c r="A13" s="10"/>
      <c r="B13" s="14" t="s">
        <v>7</v>
      </c>
      <c r="C13" s="24">
        <v>0.32363242430719008</v>
      </c>
    </row>
    <row r="14" spans="1:3" x14ac:dyDescent="0.2">
      <c r="A14" s="31"/>
      <c r="B14" s="32"/>
      <c r="C14" s="25"/>
    </row>
    <row r="15" spans="1:3" ht="15" x14ac:dyDescent="0.25">
      <c r="A15" s="7">
        <v>3</v>
      </c>
      <c r="B15" s="8" t="s">
        <v>8</v>
      </c>
      <c r="C15" s="9">
        <f>SUM(C16:C18)</f>
        <v>0</v>
      </c>
    </row>
    <row r="16" spans="1:3" ht="25.5" x14ac:dyDescent="0.2">
      <c r="A16" s="10" t="s">
        <v>9</v>
      </c>
      <c r="B16" s="17" t="s">
        <v>10</v>
      </c>
      <c r="C16" s="24">
        <v>0</v>
      </c>
    </row>
    <row r="17" spans="1:3" x14ac:dyDescent="0.2">
      <c r="A17" s="10" t="s">
        <v>11</v>
      </c>
      <c r="B17" s="17" t="s">
        <v>12</v>
      </c>
      <c r="C17" s="24">
        <v>0</v>
      </c>
    </row>
    <row r="18" spans="1:3" x14ac:dyDescent="0.2">
      <c r="A18" s="10" t="s">
        <v>13</v>
      </c>
      <c r="B18" s="11" t="s">
        <v>14</v>
      </c>
      <c r="C18" s="24">
        <v>0</v>
      </c>
    </row>
    <row r="19" spans="1:3" x14ac:dyDescent="0.2">
      <c r="A19" s="18"/>
      <c r="B19" s="32"/>
      <c r="C19" s="25"/>
    </row>
    <row r="20" spans="1:3" ht="15" x14ac:dyDescent="0.25">
      <c r="A20" s="19">
        <v>4</v>
      </c>
      <c r="B20" s="8" t="s">
        <v>15</v>
      </c>
      <c r="C20" s="9">
        <f>SUM(C21:C28)</f>
        <v>0</v>
      </c>
    </row>
    <row r="21" spans="1:3" x14ac:dyDescent="0.2">
      <c r="A21" s="10"/>
      <c r="B21" s="11" t="s">
        <v>16</v>
      </c>
      <c r="C21" s="24">
        <v>0</v>
      </c>
    </row>
    <row r="22" spans="1:3" x14ac:dyDescent="0.2">
      <c r="A22" s="10"/>
      <c r="B22" s="11" t="s">
        <v>17</v>
      </c>
      <c r="C22" s="24">
        <v>0</v>
      </c>
    </row>
    <row r="23" spans="1:3" x14ac:dyDescent="0.2">
      <c r="A23" s="10"/>
      <c r="B23" s="11" t="s">
        <v>18</v>
      </c>
      <c r="C23" s="24"/>
    </row>
    <row r="24" spans="1:3" x14ac:dyDescent="0.2">
      <c r="A24" s="10"/>
      <c r="B24" s="11" t="s">
        <v>19</v>
      </c>
      <c r="C24" s="24"/>
    </row>
    <row r="25" spans="1:3" x14ac:dyDescent="0.2">
      <c r="A25" s="10"/>
      <c r="B25" s="11" t="s">
        <v>20</v>
      </c>
      <c r="C25" s="24">
        <v>0</v>
      </c>
    </row>
    <row r="26" spans="1:3" x14ac:dyDescent="0.2">
      <c r="A26" s="10"/>
      <c r="B26" s="11" t="s">
        <v>21</v>
      </c>
      <c r="C26" s="24">
        <v>0</v>
      </c>
    </row>
    <row r="27" spans="1:3" x14ac:dyDescent="0.2">
      <c r="A27" s="10"/>
      <c r="B27" s="11" t="s">
        <v>22</v>
      </c>
      <c r="C27" s="24">
        <v>0</v>
      </c>
    </row>
    <row r="28" spans="1:3" x14ac:dyDescent="0.2">
      <c r="A28" s="10"/>
      <c r="B28" s="11" t="s">
        <v>23</v>
      </c>
      <c r="C28" s="24">
        <v>0</v>
      </c>
    </row>
    <row r="29" spans="1:3" x14ac:dyDescent="0.2">
      <c r="A29" s="10"/>
      <c r="B29" s="11"/>
      <c r="C29" s="25"/>
    </row>
    <row r="30" spans="1:3" ht="15" x14ac:dyDescent="0.25">
      <c r="A30" s="10">
        <v>5</v>
      </c>
      <c r="B30" s="8" t="s">
        <v>24</v>
      </c>
      <c r="C30" s="9">
        <f>SUM(C31:C32)</f>
        <v>0</v>
      </c>
    </row>
    <row r="31" spans="1:3" x14ac:dyDescent="0.2">
      <c r="A31" s="10" t="s">
        <v>9</v>
      </c>
      <c r="B31" s="11" t="s">
        <v>25</v>
      </c>
      <c r="C31" s="12"/>
    </row>
    <row r="32" spans="1:3" x14ac:dyDescent="0.2">
      <c r="A32" s="10" t="s">
        <v>11</v>
      </c>
      <c r="B32" s="11" t="s">
        <v>26</v>
      </c>
      <c r="C32" s="12"/>
    </row>
    <row r="33" spans="1:3" x14ac:dyDescent="0.2">
      <c r="A33" s="10"/>
      <c r="B33" s="11"/>
      <c r="C33" s="13"/>
    </row>
    <row r="34" spans="1:3" ht="15" x14ac:dyDescent="0.25">
      <c r="A34" s="10">
        <v>6</v>
      </c>
      <c r="B34" s="8" t="s">
        <v>27</v>
      </c>
      <c r="C34" s="9">
        <f>C30+C20+C15+C11+C7</f>
        <v>67.139231899692234</v>
      </c>
    </row>
    <row r="35" spans="1:3" x14ac:dyDescent="0.2">
      <c r="A35" s="10"/>
      <c r="B35" s="11"/>
      <c r="C35" s="13"/>
    </row>
    <row r="36" spans="1:3" ht="15" x14ac:dyDescent="0.25">
      <c r="A36" s="10">
        <v>7</v>
      </c>
      <c r="B36" s="8" t="s">
        <v>28</v>
      </c>
      <c r="C36" s="13"/>
    </row>
    <row r="37" spans="1:3" ht="39" x14ac:dyDescent="0.25">
      <c r="A37" s="10" t="s">
        <v>9</v>
      </c>
      <c r="B37" s="17" t="s">
        <v>29</v>
      </c>
      <c r="C37" s="20">
        <f>(C32+C20+C16)/C40</f>
        <v>0</v>
      </c>
    </row>
    <row r="38" spans="1:3" ht="15" x14ac:dyDescent="0.25">
      <c r="A38" s="10" t="s">
        <v>11</v>
      </c>
      <c r="B38" s="11" t="s">
        <v>31</v>
      </c>
      <c r="C38" s="20">
        <f>C34/C43</f>
        <v>2.6938825976841426E-4</v>
      </c>
    </row>
    <row r="39" spans="1:3" x14ac:dyDescent="0.2">
      <c r="A39" s="10"/>
      <c r="B39" s="11"/>
      <c r="C39" s="25"/>
    </row>
    <row r="40" spans="1:3" ht="15.75" thickBot="1" x14ac:dyDescent="0.3">
      <c r="A40" s="21"/>
      <c r="B40" s="22" t="s">
        <v>30</v>
      </c>
      <c r="C40" s="26">
        <v>277126</v>
      </c>
    </row>
    <row r="43" spans="1:3" x14ac:dyDescent="0.2">
      <c r="C43" s="37">
        <f>(C40+221331)/2</f>
        <v>249228.5</v>
      </c>
    </row>
  </sheetData>
  <mergeCells count="3">
    <mergeCell ref="C5:C6"/>
    <mergeCell ref="A5:A6"/>
    <mergeCell ref="B5:B6"/>
  </mergeCells>
  <pageMargins left="0.7" right="0.7" top="0.75" bottom="0.75" header="0.3" footer="0.3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rightToLeft="1" zoomScaleNormal="100" workbookViewId="0">
      <pane xSplit="2" ySplit="6" topLeftCell="C7" activePane="bottomRight" state="frozen"/>
      <selection activeCell="A52" sqref="A52"/>
      <selection pane="topRight" activeCell="A52" sqref="A52"/>
      <selection pane="bottomLeft" activeCell="A52" sqref="A52"/>
      <selection pane="bottomRight" activeCell="F37" sqref="F37"/>
    </sheetView>
  </sheetViews>
  <sheetFormatPr defaultRowHeight="14.25" x14ac:dyDescent="0.2"/>
  <cols>
    <col min="1" max="1" width="9" style="2"/>
    <col min="2" max="2" width="43.5" style="2" customWidth="1"/>
    <col min="3" max="3" width="10" style="2" customWidth="1"/>
    <col min="4" max="16384" width="9" style="2"/>
  </cols>
  <sheetData>
    <row r="1" spans="1:3" ht="15" x14ac:dyDescent="0.25">
      <c r="B1" s="33" t="s">
        <v>32</v>
      </c>
    </row>
    <row r="2" spans="1:3" x14ac:dyDescent="0.2">
      <c r="B2" s="34" t="s">
        <v>33</v>
      </c>
      <c r="C2" s="3">
        <v>44561</v>
      </c>
    </row>
    <row r="3" spans="1:3" ht="15" x14ac:dyDescent="0.25">
      <c r="B3" s="35" t="s">
        <v>0</v>
      </c>
    </row>
    <row r="4" spans="1:3" ht="16.5" thickBot="1" x14ac:dyDescent="0.3">
      <c r="B4" s="36" t="s">
        <v>39</v>
      </c>
    </row>
    <row r="5" spans="1:3" x14ac:dyDescent="0.2">
      <c r="A5" s="41"/>
      <c r="B5" s="43"/>
      <c r="C5" s="45" t="s">
        <v>1</v>
      </c>
    </row>
    <row r="6" spans="1:3" x14ac:dyDescent="0.2">
      <c r="A6" s="42"/>
      <c r="B6" s="44"/>
      <c r="C6" s="46"/>
    </row>
    <row r="7" spans="1:3" ht="15" x14ac:dyDescent="0.25">
      <c r="A7" s="7">
        <v>1</v>
      </c>
      <c r="B7" s="8" t="s">
        <v>2</v>
      </c>
      <c r="C7" s="9">
        <f>SUM(C8:C9)</f>
        <v>23.338590584429141</v>
      </c>
    </row>
    <row r="8" spans="1:3" x14ac:dyDescent="0.2">
      <c r="A8" s="10"/>
      <c r="B8" s="11" t="s">
        <v>3</v>
      </c>
      <c r="C8" s="24">
        <v>0</v>
      </c>
    </row>
    <row r="9" spans="1:3" x14ac:dyDescent="0.2">
      <c r="A9" s="10"/>
      <c r="B9" s="11" t="s">
        <v>4</v>
      </c>
      <c r="C9" s="24">
        <v>23.338590584429141</v>
      </c>
    </row>
    <row r="10" spans="1:3" x14ac:dyDescent="0.2">
      <c r="A10" s="10"/>
      <c r="B10" s="11"/>
      <c r="C10" s="25"/>
    </row>
    <row r="11" spans="1:3" ht="15" x14ac:dyDescent="0.25">
      <c r="A11" s="7">
        <v>2</v>
      </c>
      <c r="B11" s="8" t="s">
        <v>5</v>
      </c>
      <c r="C11" s="9">
        <f>SUM(C12:C13)</f>
        <v>0.10221700654787999</v>
      </c>
    </row>
    <row r="12" spans="1:3" x14ac:dyDescent="0.2">
      <c r="A12" s="10"/>
      <c r="B12" s="14" t="s">
        <v>6</v>
      </c>
      <c r="C12" s="24">
        <v>0</v>
      </c>
    </row>
    <row r="13" spans="1:3" x14ac:dyDescent="0.2">
      <c r="A13" s="10"/>
      <c r="B13" s="14" t="s">
        <v>7</v>
      </c>
      <c r="C13" s="24">
        <v>0.10221700654787999</v>
      </c>
    </row>
    <row r="14" spans="1:3" x14ac:dyDescent="0.2">
      <c r="A14" s="31"/>
      <c r="B14" s="32"/>
      <c r="C14" s="25"/>
    </row>
    <row r="15" spans="1:3" ht="15" x14ac:dyDescent="0.25">
      <c r="A15" s="7">
        <v>3</v>
      </c>
      <c r="B15" s="8" t="s">
        <v>8</v>
      </c>
      <c r="C15" s="9">
        <f>SUM(C16:C18)</f>
        <v>0</v>
      </c>
    </row>
    <row r="16" spans="1:3" ht="25.5" x14ac:dyDescent="0.2">
      <c r="A16" s="10" t="s">
        <v>9</v>
      </c>
      <c r="B16" s="17" t="s">
        <v>10</v>
      </c>
      <c r="C16" s="24">
        <v>0</v>
      </c>
    </row>
    <row r="17" spans="1:3" x14ac:dyDescent="0.2">
      <c r="A17" s="10" t="s">
        <v>11</v>
      </c>
      <c r="B17" s="17" t="s">
        <v>12</v>
      </c>
      <c r="C17" s="24">
        <v>0</v>
      </c>
    </row>
    <row r="18" spans="1:3" x14ac:dyDescent="0.2">
      <c r="A18" s="10" t="s">
        <v>13</v>
      </c>
      <c r="B18" s="11" t="s">
        <v>14</v>
      </c>
      <c r="C18" s="24">
        <v>0</v>
      </c>
    </row>
    <row r="19" spans="1:3" x14ac:dyDescent="0.2">
      <c r="A19" s="18"/>
      <c r="B19" s="32"/>
      <c r="C19" s="25"/>
    </row>
    <row r="20" spans="1:3" ht="15" x14ac:dyDescent="0.25">
      <c r="A20" s="19">
        <v>4</v>
      </c>
      <c r="B20" s="8" t="s">
        <v>15</v>
      </c>
      <c r="C20" s="9">
        <f>SUM(C21:C28)</f>
        <v>0</v>
      </c>
    </row>
    <row r="21" spans="1:3" x14ac:dyDescent="0.2">
      <c r="A21" s="10"/>
      <c r="B21" s="11" t="s">
        <v>16</v>
      </c>
      <c r="C21" s="24">
        <v>0</v>
      </c>
    </row>
    <row r="22" spans="1:3" x14ac:dyDescent="0.2">
      <c r="A22" s="10"/>
      <c r="B22" s="11" t="s">
        <v>17</v>
      </c>
      <c r="C22" s="24">
        <v>0</v>
      </c>
    </row>
    <row r="23" spans="1:3" x14ac:dyDescent="0.2">
      <c r="A23" s="10"/>
      <c r="B23" s="11" t="s">
        <v>18</v>
      </c>
      <c r="C23" s="24"/>
    </row>
    <row r="24" spans="1:3" x14ac:dyDescent="0.2">
      <c r="A24" s="10"/>
      <c r="B24" s="11" t="s">
        <v>19</v>
      </c>
      <c r="C24" s="24"/>
    </row>
    <row r="25" spans="1:3" x14ac:dyDescent="0.2">
      <c r="A25" s="10"/>
      <c r="B25" s="11" t="s">
        <v>20</v>
      </c>
      <c r="C25" s="24">
        <v>0</v>
      </c>
    </row>
    <row r="26" spans="1:3" x14ac:dyDescent="0.2">
      <c r="A26" s="10"/>
      <c r="B26" s="11" t="s">
        <v>21</v>
      </c>
      <c r="C26" s="24">
        <v>0</v>
      </c>
    </row>
    <row r="27" spans="1:3" x14ac:dyDescent="0.2">
      <c r="A27" s="10"/>
      <c r="B27" s="11" t="s">
        <v>22</v>
      </c>
      <c r="C27" s="24">
        <v>0</v>
      </c>
    </row>
    <row r="28" spans="1:3" x14ac:dyDescent="0.2">
      <c r="A28" s="10"/>
      <c r="B28" s="11" t="s">
        <v>23</v>
      </c>
      <c r="C28" s="24">
        <v>0</v>
      </c>
    </row>
    <row r="29" spans="1:3" x14ac:dyDescent="0.2">
      <c r="A29" s="10"/>
      <c r="B29" s="11"/>
      <c r="C29" s="25"/>
    </row>
    <row r="30" spans="1:3" ht="15" x14ac:dyDescent="0.25">
      <c r="A30" s="10">
        <v>5</v>
      </c>
      <c r="B30" s="8" t="s">
        <v>24</v>
      </c>
      <c r="C30" s="9">
        <f>SUM(C31:C32)</f>
        <v>0</v>
      </c>
    </row>
    <row r="31" spans="1:3" x14ac:dyDescent="0.2">
      <c r="A31" s="10" t="s">
        <v>9</v>
      </c>
      <c r="B31" s="11" t="s">
        <v>25</v>
      </c>
      <c r="C31" s="12"/>
    </row>
    <row r="32" spans="1:3" x14ac:dyDescent="0.2">
      <c r="A32" s="10" t="s">
        <v>11</v>
      </c>
      <c r="B32" s="11" t="s">
        <v>26</v>
      </c>
      <c r="C32" s="12"/>
    </row>
    <row r="33" spans="1:3" x14ac:dyDescent="0.2">
      <c r="A33" s="10"/>
      <c r="B33" s="11"/>
      <c r="C33" s="13"/>
    </row>
    <row r="34" spans="1:3" ht="15" x14ac:dyDescent="0.25">
      <c r="A34" s="10">
        <v>6</v>
      </c>
      <c r="B34" s="8" t="s">
        <v>27</v>
      </c>
      <c r="C34" s="9">
        <f>C30+C20+C15+C11+C7</f>
        <v>23.44080759097702</v>
      </c>
    </row>
    <row r="35" spans="1:3" x14ac:dyDescent="0.2">
      <c r="A35" s="10"/>
      <c r="B35" s="11"/>
      <c r="C35" s="13"/>
    </row>
    <row r="36" spans="1:3" ht="15" x14ac:dyDescent="0.25">
      <c r="A36" s="10">
        <v>7</v>
      </c>
      <c r="B36" s="8" t="s">
        <v>28</v>
      </c>
      <c r="C36" s="13"/>
    </row>
    <row r="37" spans="1:3" ht="39" x14ac:dyDescent="0.25">
      <c r="A37" s="10" t="s">
        <v>9</v>
      </c>
      <c r="B37" s="17" t="s">
        <v>29</v>
      </c>
      <c r="C37" s="20">
        <f>(C32+C20+C16)/C40</f>
        <v>0</v>
      </c>
    </row>
    <row r="38" spans="1:3" ht="15" x14ac:dyDescent="0.25">
      <c r="A38" s="10" t="s">
        <v>11</v>
      </c>
      <c r="B38" s="11" t="s">
        <v>31</v>
      </c>
      <c r="C38" s="20">
        <f>C34/C43</f>
        <v>1.4416373823237618E-4</v>
      </c>
    </row>
    <row r="39" spans="1:3" x14ac:dyDescent="0.2">
      <c r="A39" s="10"/>
      <c r="B39" s="11"/>
      <c r="C39" s="25"/>
    </row>
    <row r="40" spans="1:3" ht="15.75" thickBot="1" x14ac:dyDescent="0.3">
      <c r="A40" s="21"/>
      <c r="B40" s="22" t="s">
        <v>30</v>
      </c>
      <c r="C40" s="26">
        <v>182642</v>
      </c>
    </row>
    <row r="43" spans="1:3" x14ac:dyDescent="0.2">
      <c r="C43" s="37">
        <f>(C40+142555)/2</f>
        <v>162598.5</v>
      </c>
    </row>
  </sheetData>
  <mergeCells count="3">
    <mergeCell ref="C5:C6"/>
    <mergeCell ref="A5:A6"/>
    <mergeCell ref="B5:B6"/>
  </mergeCells>
  <pageMargins left="0.7" right="0.7" top="0.75" bottom="0.75" header="0.3" footer="0.3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rightToLeft="1" zoomScaleNormal="100" workbookViewId="0">
      <pane xSplit="2" ySplit="6" topLeftCell="C31" activePane="bottomRight" state="frozen"/>
      <selection activeCell="A52" sqref="A52"/>
      <selection pane="topRight" activeCell="A52" sqref="A52"/>
      <selection pane="bottomLeft" activeCell="A52" sqref="A52"/>
      <selection pane="bottomRight" activeCell="G26" sqref="G26"/>
    </sheetView>
  </sheetViews>
  <sheetFormatPr defaultRowHeight="14.25" x14ac:dyDescent="0.2"/>
  <cols>
    <col min="1" max="1" width="9" style="2"/>
    <col min="2" max="2" width="43.5" style="2" customWidth="1"/>
    <col min="3" max="3" width="9.875" style="2" customWidth="1"/>
    <col min="4" max="16384" width="9" style="2"/>
  </cols>
  <sheetData>
    <row r="1" spans="1:3" ht="15" x14ac:dyDescent="0.25">
      <c r="B1" s="33" t="s">
        <v>32</v>
      </c>
    </row>
    <row r="2" spans="1:3" x14ac:dyDescent="0.2">
      <c r="B2" s="34" t="s">
        <v>33</v>
      </c>
      <c r="C2" s="3">
        <v>44561</v>
      </c>
    </row>
    <row r="3" spans="1:3" ht="15" x14ac:dyDescent="0.25">
      <c r="B3" s="35" t="s">
        <v>0</v>
      </c>
    </row>
    <row r="4" spans="1:3" ht="16.5" thickBot="1" x14ac:dyDescent="0.3">
      <c r="B4" s="36" t="s">
        <v>40</v>
      </c>
    </row>
    <row r="5" spans="1:3" x14ac:dyDescent="0.2">
      <c r="A5" s="41"/>
      <c r="B5" s="43"/>
      <c r="C5" s="45" t="s">
        <v>1</v>
      </c>
    </row>
    <row r="6" spans="1:3" x14ac:dyDescent="0.2">
      <c r="A6" s="42"/>
      <c r="B6" s="44"/>
      <c r="C6" s="46"/>
    </row>
    <row r="7" spans="1:3" ht="15" x14ac:dyDescent="0.25">
      <c r="A7" s="7">
        <v>1</v>
      </c>
      <c r="B7" s="8" t="s">
        <v>2</v>
      </c>
      <c r="C7" s="9">
        <f>SUM(C8:C9)</f>
        <v>29.042049628822234</v>
      </c>
    </row>
    <row r="8" spans="1:3" x14ac:dyDescent="0.2">
      <c r="A8" s="10"/>
      <c r="B8" s="11" t="s">
        <v>3</v>
      </c>
      <c r="C8" s="24">
        <v>0</v>
      </c>
    </row>
    <row r="9" spans="1:3" x14ac:dyDescent="0.2">
      <c r="A9" s="10"/>
      <c r="B9" s="11" t="s">
        <v>4</v>
      </c>
      <c r="C9" s="24">
        <v>29.042049628822234</v>
      </c>
    </row>
    <row r="10" spans="1:3" x14ac:dyDescent="0.2">
      <c r="A10" s="10"/>
      <c r="B10" s="11"/>
      <c r="C10" s="25"/>
    </row>
    <row r="11" spans="1:3" ht="15" x14ac:dyDescent="0.25">
      <c r="A11" s="7">
        <v>2</v>
      </c>
      <c r="B11" s="8" t="s">
        <v>5</v>
      </c>
      <c r="C11" s="9">
        <f>SUM(C12:C13)</f>
        <v>2.2571489113674699</v>
      </c>
    </row>
    <row r="12" spans="1:3" x14ac:dyDescent="0.2">
      <c r="A12" s="10"/>
      <c r="B12" s="14" t="s">
        <v>6</v>
      </c>
      <c r="C12" s="24">
        <v>0</v>
      </c>
    </row>
    <row r="13" spans="1:3" x14ac:dyDescent="0.2">
      <c r="A13" s="10"/>
      <c r="B13" s="14" t="s">
        <v>7</v>
      </c>
      <c r="C13" s="24">
        <v>2.2571489113674699</v>
      </c>
    </row>
    <row r="14" spans="1:3" x14ac:dyDescent="0.2">
      <c r="A14" s="31"/>
      <c r="B14" s="32"/>
      <c r="C14" s="25"/>
    </row>
    <row r="15" spans="1:3" ht="15" x14ac:dyDescent="0.25">
      <c r="A15" s="7">
        <v>3</v>
      </c>
      <c r="B15" s="8" t="s">
        <v>8</v>
      </c>
      <c r="C15" s="9">
        <f>SUM(C16:C18)</f>
        <v>2.9052245540394601</v>
      </c>
    </row>
    <row r="16" spans="1:3" ht="25.5" x14ac:dyDescent="0.2">
      <c r="A16" s="10" t="s">
        <v>9</v>
      </c>
      <c r="B16" s="17" t="s">
        <v>10</v>
      </c>
      <c r="C16" s="24">
        <v>2.9052245540394601</v>
      </c>
    </row>
    <row r="17" spans="1:3" x14ac:dyDescent="0.2">
      <c r="A17" s="10" t="s">
        <v>11</v>
      </c>
      <c r="B17" s="17" t="s">
        <v>12</v>
      </c>
      <c r="C17" s="24">
        <v>0</v>
      </c>
    </row>
    <row r="18" spans="1:3" x14ac:dyDescent="0.2">
      <c r="A18" s="10" t="s">
        <v>13</v>
      </c>
      <c r="B18" s="11" t="s">
        <v>14</v>
      </c>
      <c r="C18" s="24">
        <v>0</v>
      </c>
    </row>
    <row r="19" spans="1:3" x14ac:dyDescent="0.2">
      <c r="A19" s="18"/>
      <c r="B19" s="32"/>
      <c r="C19" s="25"/>
    </row>
    <row r="20" spans="1:3" ht="15" x14ac:dyDescent="0.25">
      <c r="A20" s="19">
        <v>4</v>
      </c>
      <c r="B20" s="8" t="s">
        <v>15</v>
      </c>
      <c r="C20" s="9">
        <f>SUM(C21:C28)</f>
        <v>63.586165657326383</v>
      </c>
    </row>
    <row r="21" spans="1:3" x14ac:dyDescent="0.2">
      <c r="A21" s="10"/>
      <c r="B21" s="11" t="s">
        <v>16</v>
      </c>
      <c r="C21" s="24">
        <v>0</v>
      </c>
    </row>
    <row r="22" spans="1:3" x14ac:dyDescent="0.2">
      <c r="A22" s="10"/>
      <c r="B22" s="11" t="s">
        <v>17</v>
      </c>
      <c r="C22" s="24">
        <v>0</v>
      </c>
    </row>
    <row r="23" spans="1:3" x14ac:dyDescent="0.2">
      <c r="A23" s="10"/>
      <c r="B23" s="11" t="s">
        <v>18</v>
      </c>
      <c r="C23" s="24"/>
    </row>
    <row r="24" spans="1:3" x14ac:dyDescent="0.2">
      <c r="A24" s="10"/>
      <c r="B24" s="11" t="s">
        <v>19</v>
      </c>
      <c r="C24" s="24"/>
    </row>
    <row r="25" spans="1:3" x14ac:dyDescent="0.2">
      <c r="A25" s="10"/>
      <c r="B25" s="11" t="s">
        <v>20</v>
      </c>
      <c r="C25" s="24">
        <v>-9.9682474200000002E-6</v>
      </c>
    </row>
    <row r="26" spans="1:3" x14ac:dyDescent="0.2">
      <c r="A26" s="10"/>
      <c r="B26" s="11" t="s">
        <v>21</v>
      </c>
      <c r="C26" s="24">
        <v>6.9179871573028997</v>
      </c>
    </row>
    <row r="27" spans="1:3" x14ac:dyDescent="0.2">
      <c r="A27" s="10"/>
      <c r="B27" s="11" t="s">
        <v>22</v>
      </c>
      <c r="C27" s="24">
        <v>0</v>
      </c>
    </row>
    <row r="28" spans="1:3" x14ac:dyDescent="0.2">
      <c r="A28" s="10"/>
      <c r="B28" s="11" t="s">
        <v>23</v>
      </c>
      <c r="C28" s="24">
        <f>56.4681884682709+0.2</f>
        <v>56.668188468270905</v>
      </c>
    </row>
    <row r="29" spans="1:3" x14ac:dyDescent="0.2">
      <c r="A29" s="10"/>
      <c r="B29" s="11"/>
      <c r="C29" s="25"/>
    </row>
    <row r="30" spans="1:3" ht="15" x14ac:dyDescent="0.25">
      <c r="A30" s="10">
        <v>5</v>
      </c>
      <c r="B30" s="8" t="s">
        <v>24</v>
      </c>
      <c r="C30" s="9">
        <f>SUM(C31:C32)</f>
        <v>0</v>
      </c>
    </row>
    <row r="31" spans="1:3" x14ac:dyDescent="0.2">
      <c r="A31" s="10" t="s">
        <v>9</v>
      </c>
      <c r="B31" s="11" t="s">
        <v>25</v>
      </c>
      <c r="C31" s="12"/>
    </row>
    <row r="32" spans="1:3" x14ac:dyDescent="0.2">
      <c r="A32" s="10" t="s">
        <v>11</v>
      </c>
      <c r="B32" s="11" t="s">
        <v>26</v>
      </c>
      <c r="C32" s="12"/>
    </row>
    <row r="33" spans="1:3" x14ac:dyDescent="0.2">
      <c r="A33" s="10"/>
      <c r="B33" s="11"/>
      <c r="C33" s="13"/>
    </row>
    <row r="34" spans="1:3" ht="15" x14ac:dyDescent="0.25">
      <c r="A34" s="10">
        <v>6</v>
      </c>
      <c r="B34" s="8" t="s">
        <v>27</v>
      </c>
      <c r="C34" s="9">
        <f>C30+C20+C15+C11+C7</f>
        <v>97.790588751555532</v>
      </c>
    </row>
    <row r="35" spans="1:3" x14ac:dyDescent="0.2">
      <c r="A35" s="10"/>
      <c r="B35" s="11"/>
      <c r="C35" s="13"/>
    </row>
    <row r="36" spans="1:3" ht="15" x14ac:dyDescent="0.25">
      <c r="A36" s="10">
        <v>7</v>
      </c>
      <c r="B36" s="8" t="s">
        <v>28</v>
      </c>
      <c r="C36" s="13"/>
    </row>
    <row r="37" spans="1:3" ht="39" x14ac:dyDescent="0.25">
      <c r="A37" s="10" t="s">
        <v>9</v>
      </c>
      <c r="B37" s="17" t="s">
        <v>29</v>
      </c>
      <c r="C37" s="20">
        <f>(C32+C20+C16)/C40</f>
        <v>2.8059819554683996E-4</v>
      </c>
    </row>
    <row r="38" spans="1:3" ht="15" x14ac:dyDescent="0.25">
      <c r="A38" s="10" t="s">
        <v>11</v>
      </c>
      <c r="B38" s="11" t="s">
        <v>31</v>
      </c>
      <c r="C38" s="20">
        <f>C34/C43</f>
        <v>4.3092748110789663E-4</v>
      </c>
    </row>
    <row r="39" spans="1:3" x14ac:dyDescent="0.2">
      <c r="A39" s="10"/>
      <c r="B39" s="11"/>
      <c r="C39" s="25"/>
    </row>
    <row r="40" spans="1:3" ht="15.75" thickBot="1" x14ac:dyDescent="0.3">
      <c r="A40" s="21"/>
      <c r="B40" s="22" t="s">
        <v>30</v>
      </c>
      <c r="C40" s="26">
        <v>236963</v>
      </c>
    </row>
    <row r="43" spans="1:3" x14ac:dyDescent="0.2">
      <c r="C43" s="37">
        <f>(C40+216898)/2</f>
        <v>226930.5</v>
      </c>
    </row>
  </sheetData>
  <mergeCells count="3">
    <mergeCell ref="A5:A6"/>
    <mergeCell ref="B5:B6"/>
    <mergeCell ref="C5:C6"/>
  </mergeCells>
  <pageMargins left="0.7" right="0.7" top="0.75" bottom="0.75" header="0.3" footer="0.3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rightToLeft="1" zoomScaleNormal="100" workbookViewId="0">
      <pane xSplit="2" ySplit="6" topLeftCell="C22" activePane="bottomRight" state="frozen"/>
      <selection activeCell="A52" sqref="A52"/>
      <selection pane="topRight" activeCell="A52" sqref="A52"/>
      <selection pane="bottomLeft" activeCell="A52" sqref="A52"/>
      <selection pane="bottomRight" activeCell="C41" sqref="C41"/>
    </sheetView>
  </sheetViews>
  <sheetFormatPr defaultRowHeight="14.25" x14ac:dyDescent="0.2"/>
  <cols>
    <col min="1" max="1" width="9" style="2"/>
    <col min="2" max="2" width="43.5" style="2" customWidth="1"/>
    <col min="3" max="3" width="9" style="2" customWidth="1"/>
    <col min="4" max="16384" width="9" style="2"/>
  </cols>
  <sheetData>
    <row r="1" spans="1:3" ht="15" x14ac:dyDescent="0.25">
      <c r="B1" s="33" t="s">
        <v>32</v>
      </c>
    </row>
    <row r="2" spans="1:3" x14ac:dyDescent="0.2">
      <c r="B2" s="34" t="s">
        <v>33</v>
      </c>
      <c r="C2" s="3">
        <v>44561</v>
      </c>
    </row>
    <row r="3" spans="1:3" ht="15" x14ac:dyDescent="0.25">
      <c r="B3" s="35" t="s">
        <v>0</v>
      </c>
    </row>
    <row r="4" spans="1:3" ht="16.5" thickBot="1" x14ac:dyDescent="0.3">
      <c r="B4" s="36" t="s">
        <v>41</v>
      </c>
    </row>
    <row r="5" spans="1:3" x14ac:dyDescent="0.2">
      <c r="A5" s="41"/>
      <c r="B5" s="43"/>
      <c r="C5" s="45" t="s">
        <v>1</v>
      </c>
    </row>
    <row r="6" spans="1:3" x14ac:dyDescent="0.2">
      <c r="A6" s="42"/>
      <c r="B6" s="44"/>
      <c r="C6" s="46"/>
    </row>
    <row r="7" spans="1:3" ht="15" x14ac:dyDescent="0.25">
      <c r="A7" s="7">
        <v>1</v>
      </c>
      <c r="B7" s="8" t="s">
        <v>2</v>
      </c>
      <c r="C7" s="9">
        <f>SUM(C8:C9)</f>
        <v>46.81888859296668</v>
      </c>
    </row>
    <row r="8" spans="1:3" x14ac:dyDescent="0.2">
      <c r="A8" s="10"/>
      <c r="B8" s="11" t="s">
        <v>3</v>
      </c>
      <c r="C8" s="24">
        <v>0</v>
      </c>
    </row>
    <row r="9" spans="1:3" x14ac:dyDescent="0.2">
      <c r="A9" s="10"/>
      <c r="B9" s="11" t="s">
        <v>4</v>
      </c>
      <c r="C9" s="24">
        <v>46.81888859296668</v>
      </c>
    </row>
    <row r="10" spans="1:3" x14ac:dyDescent="0.2">
      <c r="A10" s="10"/>
      <c r="B10" s="11"/>
      <c r="C10" s="25"/>
    </row>
    <row r="11" spans="1:3" ht="15" x14ac:dyDescent="0.25">
      <c r="A11" s="7">
        <v>2</v>
      </c>
      <c r="B11" s="8" t="s">
        <v>5</v>
      </c>
      <c r="C11" s="9">
        <f>SUM(C12:C13)</f>
        <v>0.11217793219175</v>
      </c>
    </row>
    <row r="12" spans="1:3" x14ac:dyDescent="0.2">
      <c r="A12" s="10"/>
      <c r="B12" s="14" t="s">
        <v>6</v>
      </c>
      <c r="C12" s="24">
        <v>0</v>
      </c>
    </row>
    <row r="13" spans="1:3" x14ac:dyDescent="0.2">
      <c r="A13" s="10"/>
      <c r="B13" s="14" t="s">
        <v>7</v>
      </c>
      <c r="C13" s="24">
        <v>0.11217793219175</v>
      </c>
    </row>
    <row r="14" spans="1:3" x14ac:dyDescent="0.2">
      <c r="A14" s="31"/>
      <c r="B14" s="32"/>
      <c r="C14" s="25"/>
    </row>
    <row r="15" spans="1:3" ht="15" x14ac:dyDescent="0.25">
      <c r="A15" s="7">
        <v>3</v>
      </c>
      <c r="B15" s="8" t="s">
        <v>8</v>
      </c>
      <c r="C15" s="9">
        <f>SUM(C16:C18)</f>
        <v>0</v>
      </c>
    </row>
    <row r="16" spans="1:3" ht="25.5" x14ac:dyDescent="0.2">
      <c r="A16" s="10" t="s">
        <v>9</v>
      </c>
      <c r="B16" s="17" t="s">
        <v>10</v>
      </c>
      <c r="C16" s="24">
        <v>0</v>
      </c>
    </row>
    <row r="17" spans="1:3" x14ac:dyDescent="0.2">
      <c r="A17" s="10" t="s">
        <v>11</v>
      </c>
      <c r="B17" s="17" t="s">
        <v>12</v>
      </c>
      <c r="C17" s="24">
        <v>0</v>
      </c>
    </row>
    <row r="18" spans="1:3" x14ac:dyDescent="0.2">
      <c r="A18" s="10" t="s">
        <v>13</v>
      </c>
      <c r="B18" s="11" t="s">
        <v>14</v>
      </c>
      <c r="C18" s="24">
        <v>0</v>
      </c>
    </row>
    <row r="19" spans="1:3" x14ac:dyDescent="0.2">
      <c r="A19" s="18"/>
      <c r="B19" s="32"/>
      <c r="C19" s="25"/>
    </row>
    <row r="20" spans="1:3" ht="15" x14ac:dyDescent="0.25">
      <c r="A20" s="19">
        <v>4</v>
      </c>
      <c r="B20" s="8" t="s">
        <v>15</v>
      </c>
      <c r="C20" s="9">
        <f>SUM(C21:C28)</f>
        <v>136.61562000000001</v>
      </c>
    </row>
    <row r="21" spans="1:3" x14ac:dyDescent="0.2">
      <c r="A21" s="10"/>
      <c r="B21" s="11" t="s">
        <v>16</v>
      </c>
      <c r="C21" s="24">
        <v>0</v>
      </c>
    </row>
    <row r="22" spans="1:3" x14ac:dyDescent="0.2">
      <c r="A22" s="10"/>
      <c r="B22" s="11" t="s">
        <v>17</v>
      </c>
      <c r="C22" s="24">
        <v>0</v>
      </c>
    </row>
    <row r="23" spans="1:3" x14ac:dyDescent="0.2">
      <c r="A23" s="10"/>
      <c r="B23" s="11" t="s">
        <v>18</v>
      </c>
      <c r="C23" s="24"/>
    </row>
    <row r="24" spans="1:3" x14ac:dyDescent="0.2">
      <c r="A24" s="10"/>
      <c r="B24" s="11" t="s">
        <v>19</v>
      </c>
      <c r="C24" s="24"/>
    </row>
    <row r="25" spans="1:3" x14ac:dyDescent="0.2">
      <c r="A25" s="10"/>
      <c r="B25" s="11" t="s">
        <v>20</v>
      </c>
      <c r="C25" s="24">
        <v>-1.0000000000000001E-5</v>
      </c>
    </row>
    <row r="26" spans="1:3" x14ac:dyDescent="0.2">
      <c r="A26" s="10"/>
      <c r="B26" s="11" t="s">
        <v>21</v>
      </c>
      <c r="C26" s="24">
        <v>136.61563000000001</v>
      </c>
    </row>
    <row r="27" spans="1:3" x14ac:dyDescent="0.2">
      <c r="A27" s="10"/>
      <c r="B27" s="11" t="s">
        <v>22</v>
      </c>
      <c r="C27" s="24">
        <v>0</v>
      </c>
    </row>
    <row r="28" spans="1:3" x14ac:dyDescent="0.2">
      <c r="A28" s="10"/>
      <c r="B28" s="11" t="s">
        <v>23</v>
      </c>
      <c r="C28" s="24">
        <v>0</v>
      </c>
    </row>
    <row r="29" spans="1:3" x14ac:dyDescent="0.2">
      <c r="A29" s="10"/>
      <c r="B29" s="11"/>
      <c r="C29" s="25"/>
    </row>
    <row r="30" spans="1:3" ht="15" x14ac:dyDescent="0.25">
      <c r="A30" s="10">
        <v>5</v>
      </c>
      <c r="B30" s="8" t="s">
        <v>24</v>
      </c>
      <c r="C30" s="9">
        <f>SUM(C31:C32)</f>
        <v>0</v>
      </c>
    </row>
    <row r="31" spans="1:3" x14ac:dyDescent="0.2">
      <c r="A31" s="10" t="s">
        <v>9</v>
      </c>
      <c r="B31" s="11" t="s">
        <v>25</v>
      </c>
      <c r="C31" s="12"/>
    </row>
    <row r="32" spans="1:3" x14ac:dyDescent="0.2">
      <c r="A32" s="10" t="s">
        <v>11</v>
      </c>
      <c r="B32" s="11" t="s">
        <v>26</v>
      </c>
      <c r="C32" s="12"/>
    </row>
    <row r="33" spans="1:3" x14ac:dyDescent="0.2">
      <c r="A33" s="10"/>
      <c r="B33" s="11"/>
      <c r="C33" s="13"/>
    </row>
    <row r="34" spans="1:3" ht="15" x14ac:dyDescent="0.25">
      <c r="A34" s="10">
        <v>6</v>
      </c>
      <c r="B34" s="8" t="s">
        <v>27</v>
      </c>
      <c r="C34" s="9">
        <f>C30+C20+C15+C11+C7</f>
        <v>183.54668652515844</v>
      </c>
    </row>
    <row r="35" spans="1:3" x14ac:dyDescent="0.2">
      <c r="A35" s="10"/>
      <c r="B35" s="11"/>
      <c r="C35" s="13"/>
    </row>
    <row r="36" spans="1:3" ht="15" x14ac:dyDescent="0.25">
      <c r="A36" s="10">
        <v>7</v>
      </c>
      <c r="B36" s="8" t="s">
        <v>28</v>
      </c>
      <c r="C36" s="13"/>
    </row>
    <row r="37" spans="1:3" ht="39" x14ac:dyDescent="0.25">
      <c r="A37" s="10" t="s">
        <v>9</v>
      </c>
      <c r="B37" s="17" t="s">
        <v>29</v>
      </c>
      <c r="C37" s="20">
        <f>(C32+C20+C16)/C40</f>
        <v>8.4774912969823334E-4</v>
      </c>
    </row>
    <row r="38" spans="1:3" ht="15" x14ac:dyDescent="0.25">
      <c r="A38" s="10" t="s">
        <v>11</v>
      </c>
      <c r="B38" s="11" t="s">
        <v>31</v>
      </c>
      <c r="C38" s="20">
        <f>C34/C43</f>
        <v>9.7532127745300482E-4</v>
      </c>
    </row>
    <row r="39" spans="1:3" x14ac:dyDescent="0.2">
      <c r="A39" s="10"/>
      <c r="B39" s="11"/>
      <c r="C39" s="25"/>
    </row>
    <row r="40" spans="1:3" ht="15.75" thickBot="1" x14ac:dyDescent="0.3">
      <c r="A40" s="21"/>
      <c r="B40" s="22" t="s">
        <v>30</v>
      </c>
      <c r="C40" s="26">
        <v>161151</v>
      </c>
    </row>
    <row r="43" spans="1:3" x14ac:dyDescent="0.2">
      <c r="C43" s="37">
        <f>(C40+215231)/2</f>
        <v>188191</v>
      </c>
    </row>
  </sheetData>
  <mergeCells count="3">
    <mergeCell ref="C5:C6"/>
    <mergeCell ref="A5:A6"/>
    <mergeCell ref="B5:B6"/>
  </mergeCells>
  <pageMargins left="0.7" right="0.7" top="0.75" bottom="0.75" header="0.3" footer="0.3"/>
  <pageSetup paperSize="9"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rightToLeft="1" zoomScaleNormal="100" workbookViewId="0">
      <pane xSplit="2" ySplit="6" topLeftCell="C34" activePane="bottomRight" state="frozen"/>
      <selection activeCell="A52" sqref="A52"/>
      <selection pane="topRight" activeCell="A52" sqref="A52"/>
      <selection pane="bottomLeft" activeCell="A52" sqref="A52"/>
      <selection pane="bottomRight" activeCell="F32" sqref="F32"/>
    </sheetView>
  </sheetViews>
  <sheetFormatPr defaultRowHeight="14.25" x14ac:dyDescent="0.2"/>
  <cols>
    <col min="1" max="1" width="9" style="2"/>
    <col min="2" max="2" width="43.5" style="2" customWidth="1"/>
    <col min="3" max="3" width="9" style="2" customWidth="1"/>
    <col min="4" max="16384" width="9" style="2"/>
  </cols>
  <sheetData>
    <row r="1" spans="1:3" ht="15" x14ac:dyDescent="0.25">
      <c r="B1" s="33" t="s">
        <v>32</v>
      </c>
    </row>
    <row r="2" spans="1:3" x14ac:dyDescent="0.2">
      <c r="B2" s="34" t="s">
        <v>33</v>
      </c>
      <c r="C2" s="3">
        <v>44561</v>
      </c>
    </row>
    <row r="3" spans="1:3" ht="15" x14ac:dyDescent="0.25">
      <c r="B3" s="35" t="s">
        <v>0</v>
      </c>
    </row>
    <row r="4" spans="1:3" ht="16.5" thickBot="1" x14ac:dyDescent="0.3">
      <c r="B4" s="36" t="s">
        <v>42</v>
      </c>
    </row>
    <row r="5" spans="1:3" x14ac:dyDescent="0.2">
      <c r="A5" s="41"/>
      <c r="B5" s="43"/>
      <c r="C5" s="45" t="s">
        <v>1</v>
      </c>
    </row>
    <row r="6" spans="1:3" x14ac:dyDescent="0.2">
      <c r="A6" s="42"/>
      <c r="B6" s="44"/>
      <c r="C6" s="46"/>
    </row>
    <row r="7" spans="1:3" ht="15" x14ac:dyDescent="0.25">
      <c r="A7" s="7">
        <v>1</v>
      </c>
      <c r="B7" s="8" t="s">
        <v>2</v>
      </c>
      <c r="C7" s="9">
        <f>SUM(C8:C9)</f>
        <v>110.24268779171148</v>
      </c>
    </row>
    <row r="8" spans="1:3" x14ac:dyDescent="0.2">
      <c r="A8" s="10"/>
      <c r="B8" s="11" t="s">
        <v>3</v>
      </c>
      <c r="C8" s="24">
        <v>0</v>
      </c>
    </row>
    <row r="9" spans="1:3" x14ac:dyDescent="0.2">
      <c r="A9" s="10"/>
      <c r="B9" s="11" t="s">
        <v>4</v>
      </c>
      <c r="C9" s="24">
        <v>110.24268779171148</v>
      </c>
    </row>
    <row r="10" spans="1:3" x14ac:dyDescent="0.2">
      <c r="A10" s="10"/>
      <c r="B10" s="11"/>
      <c r="C10" s="25"/>
    </row>
    <row r="11" spans="1:3" ht="15" x14ac:dyDescent="0.25">
      <c r="A11" s="7">
        <v>2</v>
      </c>
      <c r="B11" s="8" t="s">
        <v>5</v>
      </c>
      <c r="C11" s="9">
        <f>SUM(C12:C13)</f>
        <v>5.5554427233442114</v>
      </c>
    </row>
    <row r="12" spans="1:3" x14ac:dyDescent="0.2">
      <c r="A12" s="10"/>
      <c r="B12" s="14" t="s">
        <v>6</v>
      </c>
      <c r="C12" s="24">
        <v>0</v>
      </c>
    </row>
    <row r="13" spans="1:3" x14ac:dyDescent="0.2">
      <c r="A13" s="10"/>
      <c r="B13" s="14" t="s">
        <v>7</v>
      </c>
      <c r="C13" s="24">
        <v>5.5554427233442114</v>
      </c>
    </row>
    <row r="14" spans="1:3" x14ac:dyDescent="0.2">
      <c r="A14" s="31"/>
      <c r="B14" s="32"/>
      <c r="C14" s="25"/>
    </row>
    <row r="15" spans="1:3" ht="15" x14ac:dyDescent="0.25">
      <c r="A15" s="7">
        <v>3</v>
      </c>
      <c r="B15" s="8" t="s">
        <v>8</v>
      </c>
      <c r="C15" s="9">
        <f>SUM(C16:C18)</f>
        <v>29.300842775157065</v>
      </c>
    </row>
    <row r="16" spans="1:3" ht="25.5" x14ac:dyDescent="0.2">
      <c r="A16" s="10" t="s">
        <v>9</v>
      </c>
      <c r="B16" s="17" t="s">
        <v>10</v>
      </c>
      <c r="C16" s="24">
        <v>22.244537633286782</v>
      </c>
    </row>
    <row r="17" spans="1:3" x14ac:dyDescent="0.2">
      <c r="A17" s="10" t="s">
        <v>11</v>
      </c>
      <c r="B17" s="17" t="s">
        <v>12</v>
      </c>
      <c r="C17" s="24">
        <v>0</v>
      </c>
    </row>
    <row r="18" spans="1:3" x14ac:dyDescent="0.2">
      <c r="A18" s="10" t="s">
        <v>13</v>
      </c>
      <c r="B18" s="11" t="s">
        <v>14</v>
      </c>
      <c r="C18" s="24">
        <v>7.0563051418702836</v>
      </c>
    </row>
    <row r="19" spans="1:3" x14ac:dyDescent="0.2">
      <c r="A19" s="18"/>
      <c r="B19" s="32"/>
      <c r="C19" s="25"/>
    </row>
    <row r="20" spans="1:3" ht="15" x14ac:dyDescent="0.25">
      <c r="A20" s="19">
        <v>4</v>
      </c>
      <c r="B20" s="8" t="s">
        <v>15</v>
      </c>
      <c r="C20" s="9">
        <f>SUM(C21:C28)</f>
        <v>628.09302620844392</v>
      </c>
    </row>
    <row r="21" spans="1:3" x14ac:dyDescent="0.2">
      <c r="A21" s="10"/>
      <c r="B21" s="11" t="s">
        <v>16</v>
      </c>
      <c r="C21" s="24">
        <v>54.758263958527913</v>
      </c>
    </row>
    <row r="22" spans="1:3" x14ac:dyDescent="0.2">
      <c r="A22" s="10"/>
      <c r="B22" s="11" t="s">
        <v>17</v>
      </c>
      <c r="C22" s="24">
        <v>348.63718069961607</v>
      </c>
    </row>
    <row r="23" spans="1:3" x14ac:dyDescent="0.2">
      <c r="A23" s="10"/>
      <c r="B23" s="11" t="s">
        <v>18</v>
      </c>
      <c r="C23" s="24"/>
    </row>
    <row r="24" spans="1:3" x14ac:dyDescent="0.2">
      <c r="A24" s="10"/>
      <c r="B24" s="11" t="s">
        <v>19</v>
      </c>
      <c r="C24" s="24"/>
    </row>
    <row r="25" spans="1:3" x14ac:dyDescent="0.2">
      <c r="A25" s="10"/>
      <c r="B25" s="11" t="s">
        <v>20</v>
      </c>
      <c r="C25" s="24">
        <v>1.7444585110225801</v>
      </c>
    </row>
    <row r="26" spans="1:3" x14ac:dyDescent="0.2">
      <c r="A26" s="10"/>
      <c r="B26" s="11" t="s">
        <v>21</v>
      </c>
      <c r="C26" s="24">
        <v>126.97459141309122</v>
      </c>
    </row>
    <row r="27" spans="1:3" x14ac:dyDescent="0.2">
      <c r="A27" s="10"/>
      <c r="B27" s="11" t="s">
        <v>22</v>
      </c>
      <c r="C27" s="24">
        <v>0</v>
      </c>
    </row>
    <row r="28" spans="1:3" x14ac:dyDescent="0.2">
      <c r="A28" s="10"/>
      <c r="B28" s="11" t="s">
        <v>23</v>
      </c>
      <c r="C28" s="24">
        <v>95.978531626186196</v>
      </c>
    </row>
    <row r="29" spans="1:3" x14ac:dyDescent="0.2">
      <c r="A29" s="10"/>
      <c r="B29" s="11"/>
      <c r="C29" s="25"/>
    </row>
    <row r="30" spans="1:3" ht="15" x14ac:dyDescent="0.25">
      <c r="A30" s="10">
        <v>5</v>
      </c>
      <c r="B30" s="8" t="s">
        <v>24</v>
      </c>
      <c r="C30" s="9">
        <f>SUM(C31:C32)</f>
        <v>0</v>
      </c>
    </row>
    <row r="31" spans="1:3" x14ac:dyDescent="0.2">
      <c r="A31" s="10" t="s">
        <v>9</v>
      </c>
      <c r="B31" s="11" t="s">
        <v>25</v>
      </c>
      <c r="C31" s="12"/>
    </row>
    <row r="32" spans="1:3" x14ac:dyDescent="0.2">
      <c r="A32" s="10" t="s">
        <v>11</v>
      </c>
      <c r="B32" s="11" t="s">
        <v>26</v>
      </c>
      <c r="C32" s="12"/>
    </row>
    <row r="33" spans="1:3" x14ac:dyDescent="0.2">
      <c r="A33" s="10"/>
      <c r="B33" s="11"/>
      <c r="C33" s="13"/>
    </row>
    <row r="34" spans="1:3" ht="15" x14ac:dyDescent="0.25">
      <c r="A34" s="10">
        <v>6</v>
      </c>
      <c r="B34" s="8" t="s">
        <v>27</v>
      </c>
      <c r="C34" s="9">
        <f>C30+C20+C15+C11+C7</f>
        <v>773.19199949865663</v>
      </c>
    </row>
    <row r="35" spans="1:3" x14ac:dyDescent="0.2">
      <c r="A35" s="10"/>
      <c r="B35" s="11"/>
      <c r="C35" s="13"/>
    </row>
    <row r="36" spans="1:3" ht="15" x14ac:dyDescent="0.25">
      <c r="A36" s="10">
        <v>7</v>
      </c>
      <c r="B36" s="8" t="s">
        <v>28</v>
      </c>
      <c r="C36" s="13"/>
    </row>
    <row r="37" spans="1:3" ht="39" x14ac:dyDescent="0.25">
      <c r="A37" s="10" t="s">
        <v>9</v>
      </c>
      <c r="B37" s="17" t="s">
        <v>29</v>
      </c>
      <c r="C37" s="20">
        <f>(C32+C20+C16)/C40</f>
        <v>1.5124270082552645E-3</v>
      </c>
    </row>
    <row r="38" spans="1:3" ht="15" x14ac:dyDescent="0.25">
      <c r="A38" s="10" t="s">
        <v>11</v>
      </c>
      <c r="B38" s="11" t="s">
        <v>31</v>
      </c>
      <c r="C38" s="20">
        <f>C34/C43</f>
        <v>1.4926544108252477E-3</v>
      </c>
    </row>
    <row r="39" spans="1:3" x14ac:dyDescent="0.2">
      <c r="A39" s="10"/>
      <c r="B39" s="11"/>
      <c r="C39" s="25"/>
    </row>
    <row r="40" spans="1:3" ht="15.75" thickBot="1" x14ac:dyDescent="0.3">
      <c r="A40" s="21"/>
      <c r="B40" s="22" t="s">
        <v>30</v>
      </c>
      <c r="C40" s="26">
        <v>429996</v>
      </c>
    </row>
    <row r="43" spans="1:3" x14ac:dyDescent="0.2">
      <c r="C43" s="37">
        <f>(C40+606000)/2</f>
        <v>517998</v>
      </c>
    </row>
  </sheetData>
  <mergeCells count="3">
    <mergeCell ref="C5:C6"/>
    <mergeCell ref="A5:A6"/>
    <mergeCell ref="B5:B6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15</vt:i4>
      </vt:variant>
      <vt:variant>
        <vt:lpstr>טווחים בעלי שם</vt:lpstr>
      </vt:variant>
      <vt:variant>
        <vt:i4>13</vt:i4>
      </vt:variant>
    </vt:vector>
  </HeadingPairs>
  <TitlesOfParts>
    <vt:vector size="28" baseType="lpstr">
      <vt:lpstr>579</vt:lpstr>
      <vt:lpstr>599</vt:lpstr>
      <vt:lpstr>869</vt:lpstr>
      <vt:lpstr>868</vt:lpstr>
      <vt:lpstr>865</vt:lpstr>
      <vt:lpstr>864</vt:lpstr>
      <vt:lpstr>199</vt:lpstr>
      <vt:lpstr>2048</vt:lpstr>
      <vt:lpstr>7253</vt:lpstr>
      <vt:lpstr>7254</vt:lpstr>
      <vt:lpstr>470</vt:lpstr>
      <vt:lpstr>7256</vt:lpstr>
      <vt:lpstr>מגדל השתלמות- נספח 1</vt:lpstr>
      <vt:lpstr>מגדל השתלמות- נספח 2</vt:lpstr>
      <vt:lpstr>מגדל השתלמות- נספח 3</vt:lpstr>
      <vt:lpstr>'199'!WPrint_Area_W</vt:lpstr>
      <vt:lpstr>'2048'!WPrint_Area_W</vt:lpstr>
      <vt:lpstr>'470'!WPrint_Area_W</vt:lpstr>
      <vt:lpstr>'579'!WPrint_Area_W</vt:lpstr>
      <vt:lpstr>'599'!WPrint_Area_W</vt:lpstr>
      <vt:lpstr>'7253'!WPrint_Area_W</vt:lpstr>
      <vt:lpstr>'7254'!WPrint_Area_W</vt:lpstr>
      <vt:lpstr>'7256'!WPrint_Area_W</vt:lpstr>
      <vt:lpstr>'864'!WPrint_Area_W</vt:lpstr>
      <vt:lpstr>'865'!WPrint_Area_W</vt:lpstr>
      <vt:lpstr>'868'!WPrint_Area_W</vt:lpstr>
      <vt:lpstr>'869'!WPrint_Area_W</vt:lpstr>
      <vt:lpstr>'מגדל השתלמות- נספח 1'!WPrint_Area_W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לימור חזקיה</dc:creator>
  <cp:lastModifiedBy>אופיר שנקר</cp:lastModifiedBy>
  <cp:lastPrinted>2017-11-29T14:33:01Z</cp:lastPrinted>
  <dcterms:created xsi:type="dcterms:W3CDTF">2016-11-15T10:16:54Z</dcterms:created>
  <dcterms:modified xsi:type="dcterms:W3CDTF">2022-03-21T08:50:05Z</dcterms:modified>
</cp:coreProperties>
</file>