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7025" windowHeight="9600" firstSheet="3" activeTab="7"/>
  </bookViews>
  <sheets>
    <sheet name="7936" sheetId="11" r:id="rId1"/>
    <sheet name="7934" sheetId="14" r:id="rId2"/>
    <sheet name="7933" sheetId="15" r:id="rId3"/>
    <sheet name="7932" sheetId="17" r:id="rId4"/>
    <sheet name="7931" sheetId="18" r:id="rId5"/>
    <sheet name="7935" sheetId="19" r:id="rId6"/>
    <sheet name="7937" sheetId="16" r:id="rId7"/>
    <sheet name="מגדל גמל להשקעה- נספח 1" sheetId="20" r:id="rId8"/>
    <sheet name="מגדל גמל להשקעה- נספח 2" sheetId="12" r:id="rId9"/>
    <sheet name="מגדל גמל להשקעה- נספח 3" sheetId="13" r:id="rId10"/>
  </sheets>
  <definedNames>
    <definedName name="_xlnm.Print_Area" localSheetId="4">'7931'!$A$1:$C$42</definedName>
    <definedName name="_xlnm.Print_Area" localSheetId="3">'7932'!$A$1:$C$42</definedName>
    <definedName name="_xlnm.Print_Area" localSheetId="2">'7933'!$A$1:$C$42</definedName>
    <definedName name="_xlnm.Print_Area" localSheetId="1">'7934'!$A$1:$C$42</definedName>
    <definedName name="_xlnm.Print_Area" localSheetId="5">'7935'!$A$1:$C$42</definedName>
    <definedName name="_xlnm.Print_Area" localSheetId="0">'7936'!$A$1:$C$42</definedName>
    <definedName name="_xlnm.Print_Area" localSheetId="6">'7937'!$A$1:$C$42</definedName>
    <definedName name="_xlnm.Print_Area" localSheetId="7">'מגדל גמל להשקעה- נספח 1'!$A$1:$C$42</definedName>
  </definedNames>
  <calcPr calcId="145621"/>
</workbook>
</file>

<file path=xl/calcChain.xml><?xml version="1.0" encoding="utf-8"?>
<calcChain xmlns="http://schemas.openxmlformats.org/spreadsheetml/2006/main">
  <c r="D57" i="12" l="1"/>
  <c r="D67" i="12" l="1"/>
  <c r="C59" i="13"/>
  <c r="C7" i="13"/>
  <c r="C15" i="13"/>
  <c r="C51" i="13"/>
  <c r="C57" i="13"/>
  <c r="C36" i="13"/>
  <c r="C31" i="13"/>
  <c r="D46" i="12"/>
  <c r="D19" i="12"/>
  <c r="D35" i="12"/>
  <c r="D29" i="12"/>
  <c r="C45" i="20" l="1"/>
  <c r="C40" i="20"/>
  <c r="C34" i="20"/>
  <c r="C33" i="20"/>
  <c r="C32" i="20"/>
  <c r="C31" i="20"/>
  <c r="C30" i="20"/>
  <c r="C29" i="20"/>
  <c r="C28" i="20"/>
  <c r="C27" i="20"/>
  <c r="C26" i="20"/>
  <c r="C25" i="20"/>
  <c r="C24" i="20"/>
  <c r="C23" i="20"/>
  <c r="C22" i="20"/>
  <c r="C21" i="20"/>
  <c r="C20" i="20"/>
  <c r="C19" i="20"/>
  <c r="C18" i="20"/>
  <c r="C17" i="20"/>
  <c r="C16" i="20"/>
  <c r="C15" i="20"/>
  <c r="C14" i="20"/>
  <c r="C13" i="20"/>
  <c r="C12" i="20"/>
  <c r="C11" i="20"/>
  <c r="C10" i="20"/>
  <c r="C9" i="20"/>
  <c r="C8" i="20"/>
  <c r="C7" i="20"/>
  <c r="C37" i="20" l="1"/>
  <c r="C45" i="19"/>
  <c r="C30" i="19"/>
  <c r="C20" i="19"/>
  <c r="C37" i="19" s="1"/>
  <c r="C15" i="19"/>
  <c r="C11" i="19"/>
  <c r="C7" i="19"/>
  <c r="C45" i="18"/>
  <c r="C30" i="18"/>
  <c r="C34" i="18" s="1"/>
  <c r="C38" i="18" s="1"/>
  <c r="C20" i="18"/>
  <c r="C37" i="18" s="1"/>
  <c r="C15" i="18"/>
  <c r="C11" i="18"/>
  <c r="C7" i="18"/>
  <c r="C45" i="17"/>
  <c r="C30" i="17"/>
  <c r="C20" i="17"/>
  <c r="C37" i="17" s="1"/>
  <c r="C15" i="17"/>
  <c r="C11" i="17"/>
  <c r="C7" i="17"/>
  <c r="C45" i="16"/>
  <c r="C30" i="16"/>
  <c r="C34" i="16" s="1"/>
  <c r="C38" i="16" s="1"/>
  <c r="C20" i="16"/>
  <c r="C37" i="16" s="1"/>
  <c r="C15" i="16"/>
  <c r="C11" i="16"/>
  <c r="C7" i="16"/>
  <c r="C45" i="15"/>
  <c r="C30" i="15"/>
  <c r="C20" i="15"/>
  <c r="C37" i="15" s="1"/>
  <c r="C15" i="15"/>
  <c r="C11" i="15"/>
  <c r="C34" i="15" s="1"/>
  <c r="C38" i="15" s="1"/>
  <c r="C7" i="15"/>
  <c r="C45" i="14"/>
  <c r="C37" i="14"/>
  <c r="C30" i="14"/>
  <c r="C20" i="14"/>
  <c r="C15" i="14"/>
  <c r="C34" i="14" s="1"/>
  <c r="C38" i="14" s="1"/>
  <c r="C11" i="14"/>
  <c r="C7" i="14"/>
  <c r="C34" i="17" l="1"/>
  <c r="C38" i="17" s="1"/>
  <c r="C38" i="20"/>
  <c r="C34" i="19"/>
  <c r="C38" i="19" s="1"/>
  <c r="C45" i="11" l="1"/>
  <c r="C15" i="11"/>
  <c r="C20" i="11"/>
  <c r="C37" i="11" s="1"/>
  <c r="C30" i="11"/>
  <c r="C11" i="11"/>
  <c r="C7" i="11"/>
  <c r="C34" i="11" l="1"/>
  <c r="C38" i="11" s="1"/>
</calcChain>
</file>

<file path=xl/sharedStrings.xml><?xml version="1.0" encoding="utf-8"?>
<sst xmlns="http://schemas.openxmlformats.org/spreadsheetml/2006/main" count="433" uniqueCount="102">
  <si>
    <t>שם הקופה:</t>
  </si>
  <si>
    <t xml:space="preserve">אלפי ₪ </t>
  </si>
  <si>
    <t>סה"כ עמלות קניה ומכירה</t>
  </si>
  <si>
    <t>סך עמלות קניה ומכירה לצדדים קשורים</t>
  </si>
  <si>
    <t>סך עמלות קניה ומכירה לצדדים שאינם קשורים</t>
  </si>
  <si>
    <t>סה"כ עמלות קסטודיאן</t>
  </si>
  <si>
    <t>סך עמלות קסטודיאן לצדדים קשורים</t>
  </si>
  <si>
    <t>סך עמלות קסטודיאן לצדדים שאינם קשורים</t>
  </si>
  <si>
    <t>סה"כ מהשקעות לא סחירות</t>
  </si>
  <si>
    <t>א</t>
  </si>
  <si>
    <t>סך הוצאות הנובעות מהשקעה בניירות ערך לא סחירים שאינם לצורך מימון פרויקטים לתשתיות</t>
  </si>
  <si>
    <t>ב</t>
  </si>
  <si>
    <t>סך הוצאות הנובעות ממימון פרויקטים לתשתיות</t>
  </si>
  <si>
    <t>ג</t>
  </si>
  <si>
    <t>סך הוצאות הנובעות מהשקעה בזכויות מקרקעין</t>
  </si>
  <si>
    <t xml:space="preserve"> סה"כ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</si>
  <si>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</si>
  <si>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</si>
  <si>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למנהלי תיקים ישראלים בגין השקעה בחו"ל</t>
  </si>
  <si>
    <t>סך תשלומים למנהלי תיקים זרים</t>
  </si>
  <si>
    <t>סך תשלומים בגין השקעה בתעודות סל ישראליות</t>
  </si>
  <si>
    <t>סך תשלומים בגין השקעה בתעודות סל זרות</t>
  </si>
  <si>
    <t>סך תשלומים בגין השקעה בקרנות נאמנות ישראליות</t>
  </si>
  <si>
    <t>סך תשלומים בגין השקעה בקרנות נאמנות זרות</t>
  </si>
  <si>
    <t>סה"כ הוצאות אחרות</t>
  </si>
  <si>
    <t>סך הוצאות בעד ניהול תביעות</t>
  </si>
  <si>
    <t>סך הוצאות בעד מתן משכנתאות</t>
  </si>
  <si>
    <t>סך הכל הוצאות ישירות</t>
  </si>
  <si>
    <t>שיעור הוצאות ישירות</t>
  </si>
  <si>
    <t>שיעור סך ההוצאות הישירות, שההוצאה בגינן מוגבלת לשיעור של 0.25% לפי התקנות (סיכום סעיפים 3א, 4, 5ב חלקי סך הנכסים)</t>
  </si>
  <si>
    <t>סך נכסים לסוף שנה קודמת</t>
  </si>
  <si>
    <t>סה"כ</t>
  </si>
  <si>
    <t>שיעור סך הוצאות ישירות מתוך יתרת נכסים ממוצעת (באחוזים)</t>
  </si>
  <si>
    <t>ברוקראז'- עמלות קניה ומכירה בגין עיסקאות בניירות ערך סחירים</t>
  </si>
  <si>
    <t>צדדים קשורים</t>
  </si>
  <si>
    <t/>
  </si>
  <si>
    <t>צדדים שאינם קשורים</t>
  </si>
  <si>
    <t>אחרים</t>
  </si>
  <si>
    <t>LEUMI</t>
  </si>
  <si>
    <t>PSAGOT</t>
  </si>
  <si>
    <t>סך עמלות ברוקראז'</t>
  </si>
  <si>
    <t>עמלות קסטודיאן</t>
  </si>
  <si>
    <t>לאומי</t>
  </si>
  <si>
    <t>פועלים</t>
  </si>
  <si>
    <t>סך עמלות קסטודיאן</t>
  </si>
  <si>
    <t>הוצאה הנובעת מהשקעה בניירות ערך לא סחירים או ממתן הלוואה</t>
  </si>
  <si>
    <t>גוף 1</t>
  </si>
  <si>
    <t>גוף 2</t>
  </si>
  <si>
    <t>גוף 3</t>
  </si>
  <si>
    <t>גוף 4</t>
  </si>
  <si>
    <t>אחר</t>
  </si>
  <si>
    <t>גוף 5</t>
  </si>
  <si>
    <t>גוף 6</t>
  </si>
  <si>
    <t>סך הוצאות הנובעות מהשקעה בניירות ערך לא סחירים וממתן הלוואות</t>
  </si>
  <si>
    <t>הוצאה הנובעת מהשקעה בזכויות מקרקעין</t>
  </si>
  <si>
    <t>גורם 1</t>
  </si>
  <si>
    <t>גורם 2</t>
  </si>
  <si>
    <t>גורם 3</t>
  </si>
  <si>
    <t>גורם 4</t>
  </si>
  <si>
    <t>גורם 5</t>
  </si>
  <si>
    <t>גורם 6</t>
  </si>
  <si>
    <t>גורם 7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</si>
  <si>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</si>
  <si>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</si>
  <si>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</si>
  <si>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 xml:space="preserve">גוף </t>
  </si>
  <si>
    <t>סך הכל עמלות והוצאות</t>
  </si>
  <si>
    <t>תשלום הנובע מהשקעה בקרנות השקעה</t>
  </si>
  <si>
    <t>Global Infrastructure Partners</t>
  </si>
  <si>
    <t>PERMIRA</t>
  </si>
  <si>
    <t>IFM GIF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</si>
  <si>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</si>
  <si>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</si>
  <si>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</si>
  <si>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>תשלום למנהל תיקים זר</t>
  </si>
  <si>
    <t>תשלום בגין השקעה בקרנות נאמנות</t>
  </si>
  <si>
    <t>א.</t>
  </si>
  <si>
    <t>קרן נאמנות ישראלית</t>
  </si>
  <si>
    <t>ב.</t>
  </si>
  <si>
    <t>קרן חוץ</t>
  </si>
  <si>
    <t>M&amp;G Investments</t>
  </si>
  <si>
    <t xml:space="preserve">סך תשלומים בגין השקעת בקרנות נאמנות </t>
  </si>
  <si>
    <t>תשלום בגין השקעה בקרנות סל</t>
  </si>
  <si>
    <t>קרן סל ישראלית</t>
  </si>
  <si>
    <t>קרן סל זרה</t>
  </si>
  <si>
    <t>BlackRock Inc Ireland</t>
  </si>
  <si>
    <t>BlackRock Inc USA</t>
  </si>
  <si>
    <t>סך תשלומים בגין השקעה בקרנות סל</t>
  </si>
  <si>
    <t>סך הכל עמלות ניהול חיצוני</t>
  </si>
  <si>
    <t>מגדל מקפת קרנות פנסיה וקופות גמל בע"מ</t>
  </si>
  <si>
    <t xml:space="preserve">נספח 1 - סך התשלומים ששולמו בעד כל סוג של הוצאה ישירה לשנה המסתיימת ביום </t>
  </si>
  <si>
    <t xml:space="preserve">נספח 2 - פירוט עמלות והוצאות לשנה המסתיימת ביום </t>
  </si>
  <si>
    <t>נספח 3- פירוט עמלות ניהול חיצוני לשנה המסתיימת ביום:</t>
  </si>
  <si>
    <t>מגדל גמל להשקעה- מצרפי (מספרים באוצר- 7931, 7932, 7933, 7934, 7935, 7936, 7937)</t>
  </si>
  <si>
    <t xml:space="preserve">שם הקופה: </t>
  </si>
  <si>
    <t>מגדל גמל להשקעה- מסלול הלכתי- מספר באוצר 7937</t>
  </si>
  <si>
    <t>מגדל גמל להשקעה- מסלול אג"ח עד 10% מניות- מספר באוצר 7935</t>
  </si>
  <si>
    <t>מגדל גמל להשקעה- מסלול שקלי טווח קצר- מספר באוצר 7931</t>
  </si>
  <si>
    <t>מגדל גמל להשקעה- מסלול אג"ח ממשלתי ישראלי- מספר באוצר 7932</t>
  </si>
  <si>
    <t>מגדל גמל להשקעה- מסלול חו"ל- מספר באוצר 7933</t>
  </si>
  <si>
    <t>מגדל גמל להשקעה- מסלול מניות- מספר באוצר 7934</t>
  </si>
  <si>
    <t>מגדל גמל להשקעה- מסלול כללי- מספר באוצר 7936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</si>
</sst>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27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  <scheme val="minor"/>
    </font>
    <font>
      <b/>
      <u/>
      <sz val="10"/>
      <name val="Arial"/>
      <family val="2"/>
    </font>
    <font>
      <b/>
      <sz val="18"/>
      <color theme="3"/>
      <name val="Times New Roman"/>
      <family val="2"/>
      <charset val="177"/>
      <scheme val="maj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0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2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4" applyNumberFormat="0" applyFill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17" applyNumberFormat="0" applyAlignment="0" applyProtection="0"/>
    <xf numFmtId="0" fontId="15" fillId="9" borderId="18" applyNumberFormat="0" applyAlignment="0" applyProtection="0"/>
    <xf numFmtId="0" fontId="16" fillId="9" borderId="17" applyNumberFormat="0" applyAlignment="0" applyProtection="0"/>
    <xf numFmtId="0" fontId="17" fillId="0" borderId="19" applyNumberFormat="0" applyFill="0" applyAlignment="0" applyProtection="0"/>
    <xf numFmtId="0" fontId="18" fillId="10" borderId="20" applyNumberFormat="0" applyAlignment="0" applyProtection="0"/>
    <xf numFmtId="0" fontId="19" fillId="0" borderId="0" applyNumberFormat="0" applyFill="0" applyBorder="0" applyAlignment="0" applyProtection="0"/>
    <xf numFmtId="0" fontId="1" fillId="11" borderId="21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22" applyNumberFormat="0" applyFill="0" applyAlignment="0" applyProtection="0"/>
    <xf numFmtId="0" fontId="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" fillId="35" borderId="0" applyNumberFormat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</cellStyleXfs>
  <cellXfs count="94">
    <xf numFmtId="0" fontId="0" fillId="0" borderId="0" xfId="0"/>
    <xf numFmtId="0" fontId="3" fillId="0" borderId="0" xfId="0" applyFont="1" applyAlignment="1" applyProtection="1"/>
    <xf numFmtId="0" fontId="0" fillId="0" borderId="0" xfId="0" applyProtection="1"/>
    <xf numFmtId="14" fontId="4" fillId="0" borderId="0" xfId="1" applyNumberFormat="1" applyFont="1" applyFill="1" applyAlignment="1" applyProtection="1">
      <alignment horizontal="right"/>
    </xf>
    <xf numFmtId="0" fontId="4" fillId="0" borderId="0" xfId="0" applyFont="1" applyAlignment="1" applyProtection="1">
      <alignment horizontal="left"/>
    </xf>
    <xf numFmtId="0" fontId="5" fillId="0" borderId="0" xfId="0" applyFont="1" applyAlignment="1" applyProtection="1"/>
    <xf numFmtId="164" fontId="0" fillId="0" borderId="0" xfId="1" applyNumberFormat="1" applyFont="1" applyProtection="1"/>
    <xf numFmtId="0" fontId="3" fillId="0" borderId="0" xfId="0" applyFont="1" applyAlignment="1" applyProtection="1">
      <alignment horizontal="right"/>
    </xf>
    <xf numFmtId="0" fontId="5" fillId="2" borderId="4" xfId="0" applyFont="1" applyFill="1" applyBorder="1" applyAlignment="1" applyProtection="1"/>
    <xf numFmtId="0" fontId="5" fillId="2" borderId="5" xfId="0" applyFont="1" applyFill="1" applyBorder="1" applyAlignment="1" applyProtection="1"/>
    <xf numFmtId="164" fontId="5" fillId="3" borderId="7" xfId="1" applyNumberFormat="1" applyFont="1" applyFill="1" applyBorder="1" applyProtection="1"/>
    <xf numFmtId="0" fontId="4" fillId="2" borderId="8" xfId="0" applyFont="1" applyFill="1" applyBorder="1" applyAlignment="1" applyProtection="1"/>
    <xf numFmtId="0" fontId="4" fillId="2" borderId="9" xfId="0" applyFont="1" applyFill="1" applyBorder="1" applyAlignment="1" applyProtection="1"/>
    <xf numFmtId="164" fontId="0" fillId="4" borderId="7" xfId="1" applyNumberFormat="1" applyFont="1" applyFill="1" applyBorder="1" applyProtection="1"/>
    <xf numFmtId="164" fontId="0" fillId="2" borderId="7" xfId="1" applyNumberFormat="1" applyFont="1" applyFill="1" applyBorder="1" applyProtection="1"/>
    <xf numFmtId="0" fontId="4" fillId="2" borderId="10" xfId="0" applyFont="1" applyFill="1" applyBorder="1" applyAlignment="1" applyProtection="1"/>
    <xf numFmtId="0" fontId="4" fillId="2" borderId="9" xfId="0" applyFont="1" applyFill="1" applyBorder="1" applyAlignment="1" applyProtection="1">
      <alignment wrapText="1"/>
    </xf>
    <xf numFmtId="0" fontId="0" fillId="2" borderId="8" xfId="0" applyFill="1" applyBorder="1" applyAlignment="1" applyProtection="1"/>
    <xf numFmtId="0" fontId="6" fillId="2" borderId="8" xfId="0" applyFont="1" applyFill="1" applyBorder="1" applyAlignment="1" applyProtection="1"/>
    <xf numFmtId="10" fontId="5" fillId="3" borderId="7" xfId="2" applyNumberFormat="1" applyFont="1" applyFill="1" applyBorder="1" applyProtection="1"/>
    <xf numFmtId="0" fontId="4" fillId="2" borderId="11" xfId="0" applyFont="1" applyFill="1" applyBorder="1" applyAlignment="1" applyProtection="1"/>
    <xf numFmtId="0" fontId="4" fillId="2" borderId="12" xfId="0" applyFont="1" applyFill="1" applyBorder="1" applyAlignment="1" applyProtection="1"/>
    <xf numFmtId="164" fontId="5" fillId="3" borderId="13" xfId="1" applyNumberFormat="1" applyFont="1" applyFill="1" applyBorder="1" applyProtection="1"/>
    <xf numFmtId="164" fontId="0" fillId="4" borderId="7" xfId="1" applyNumberFormat="1" applyFont="1" applyFill="1" applyBorder="1"/>
    <xf numFmtId="164" fontId="0" fillId="2" borderId="7" xfId="1" applyNumberFormat="1" applyFont="1" applyFill="1" applyBorder="1"/>
    <xf numFmtId="164" fontId="5" fillId="3" borderId="13" xfId="1" applyNumberFormat="1" applyFont="1" applyFill="1" applyBorder="1"/>
    <xf numFmtId="164" fontId="5" fillId="0" borderId="0" xfId="1" applyNumberFormat="1" applyFont="1" applyProtection="1"/>
    <xf numFmtId="164" fontId="0" fillId="0" borderId="0" xfId="0" applyNumberFormat="1" applyProtection="1"/>
    <xf numFmtId="0" fontId="0" fillId="2" borderId="4" xfId="0" applyFill="1" applyBorder="1" applyAlignment="1" applyProtection="1"/>
    <xf numFmtId="0" fontId="0" fillId="2" borderId="5" xfId="0" applyFill="1" applyBorder="1" applyAlignment="1" applyProtection="1"/>
    <xf numFmtId="0" fontId="0" fillId="0" borderId="23" xfId="0" applyBorder="1" applyProtection="1"/>
    <xf numFmtId="0" fontId="0" fillId="2" borderId="4" xfId="0" applyFill="1" applyBorder="1" applyAlignment="1" applyProtection="1"/>
    <xf numFmtId="0" fontId="0" fillId="2" borderId="5" xfId="0" applyFill="1" applyBorder="1" applyAlignment="1" applyProtection="1"/>
    <xf numFmtId="0" fontId="24" fillId="0" borderId="0" xfId="0" applyFont="1"/>
    <xf numFmtId="0" fontId="4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164" fontId="4" fillId="0" borderId="0" xfId="1" applyNumberFormat="1" applyFont="1" applyAlignment="1">
      <alignment horizontal="right"/>
    </xf>
    <xf numFmtId="164" fontId="0" fillId="0" borderId="0" xfId="1" applyNumberFormat="1" applyFont="1" applyAlignment="1">
      <alignment horizontal="right"/>
    </xf>
    <xf numFmtId="0" fontId="4" fillId="2" borderId="24" xfId="0" applyFont="1" applyFill="1" applyBorder="1" applyAlignment="1">
      <alignment horizontal="right"/>
    </xf>
    <xf numFmtId="0" fontId="4" fillId="2" borderId="25" xfId="0" applyFont="1" applyFill="1" applyBorder="1" applyAlignment="1">
      <alignment horizontal="right"/>
    </xf>
    <xf numFmtId="0" fontId="22" fillId="2" borderId="26" xfId="0" applyFont="1" applyFill="1" applyBorder="1" applyAlignment="1">
      <alignment horizontal="right"/>
    </xf>
    <xf numFmtId="0" fontId="4" fillId="2" borderId="27" xfId="0" applyFont="1" applyFill="1" applyBorder="1" applyAlignment="1">
      <alignment horizontal="right"/>
    </xf>
    <xf numFmtId="0" fontId="4" fillId="2" borderId="28" xfId="0" applyFont="1" applyFill="1" applyBorder="1" applyAlignment="1">
      <alignment horizontal="right"/>
    </xf>
    <xf numFmtId="0" fontId="22" fillId="2" borderId="29" xfId="0" applyFont="1" applyFill="1" applyBorder="1" applyAlignment="1">
      <alignment horizontal="right"/>
    </xf>
    <xf numFmtId="164" fontId="0" fillId="2" borderId="7" xfId="1" applyNumberFormat="1" applyFont="1" applyFill="1" applyBorder="1" applyAlignment="1">
      <alignment horizontal="right"/>
    </xf>
    <xf numFmtId="0" fontId="22" fillId="2" borderId="30" xfId="0" applyNumberFormat="1" applyFont="1" applyFill="1" applyBorder="1" applyAlignment="1">
      <alignment horizontal="right" readingOrder="2"/>
    </xf>
    <xf numFmtId="0" fontId="22" fillId="2" borderId="9" xfId="0" applyNumberFormat="1" applyFont="1" applyFill="1" applyBorder="1" applyAlignment="1">
      <alignment horizontal="right" readingOrder="2"/>
    </xf>
    <xf numFmtId="0" fontId="22" fillId="2" borderId="5" xfId="0" applyFont="1" applyFill="1" applyBorder="1" applyAlignment="1">
      <alignment horizontal="right"/>
    </xf>
    <xf numFmtId="164" fontId="0" fillId="4" borderId="7" xfId="1" applyNumberFormat="1" applyFont="1" applyFill="1" applyBorder="1" applyAlignment="1">
      <alignment horizontal="right"/>
    </xf>
    <xf numFmtId="0" fontId="4" fillId="2" borderId="31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22" fillId="2" borderId="10" xfId="0" applyFont="1" applyFill="1" applyBorder="1" applyAlignment="1">
      <alignment horizontal="right"/>
    </xf>
    <xf numFmtId="0" fontId="22" fillId="2" borderId="27" xfId="0" applyNumberFormat="1" applyFont="1" applyFill="1" applyBorder="1" applyAlignment="1">
      <alignment horizontal="right" readingOrder="2"/>
    </xf>
    <xf numFmtId="0" fontId="22" fillId="2" borderId="28" xfId="0" applyNumberFormat="1" applyFont="1" applyFill="1" applyBorder="1" applyAlignment="1">
      <alignment horizontal="right" readingOrder="2"/>
    </xf>
    <xf numFmtId="0" fontId="4" fillId="2" borderId="30" xfId="0" applyFont="1" applyFill="1" applyBorder="1" applyAlignment="1">
      <alignment horizontal="right"/>
    </xf>
    <xf numFmtId="0" fontId="22" fillId="2" borderId="0" xfId="0" applyFont="1" applyFill="1" applyBorder="1" applyAlignment="1">
      <alignment horizontal="right"/>
    </xf>
    <xf numFmtId="164" fontId="4" fillId="3" borderId="7" xfId="1" applyNumberFormat="1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164" fontId="25" fillId="2" borderId="7" xfId="1" applyNumberFormat="1" applyFont="1" applyFill="1" applyBorder="1" applyAlignment="1">
      <alignment horizontal="right"/>
    </xf>
    <xf numFmtId="0" fontId="22" fillId="2" borderId="31" xfId="0" applyFont="1" applyFill="1" applyBorder="1" applyAlignment="1">
      <alignment horizontal="right"/>
    </xf>
    <xf numFmtId="0" fontId="0" fillId="0" borderId="0" xfId="0" applyBorder="1"/>
    <xf numFmtId="0" fontId="22" fillId="2" borderId="9" xfId="0" applyFont="1" applyFill="1" applyBorder="1" applyAlignment="1">
      <alignment horizontal="right"/>
    </xf>
    <xf numFmtId="0" fontId="4" fillId="2" borderId="32" xfId="0" applyFont="1" applyFill="1" applyBorder="1" applyAlignment="1">
      <alignment horizontal="right"/>
    </xf>
    <xf numFmtId="0" fontId="4" fillId="2" borderId="12" xfId="0" applyFont="1" applyFill="1" applyBorder="1" applyAlignment="1">
      <alignment horizontal="right"/>
    </xf>
    <xf numFmtId="0" fontId="4" fillId="2" borderId="12" xfId="0" applyFont="1" applyFill="1" applyBorder="1" applyAlignment="1"/>
    <xf numFmtId="164" fontId="0" fillId="0" borderId="0" xfId="0" applyNumberFormat="1"/>
    <xf numFmtId="0" fontId="4" fillId="2" borderId="33" xfId="0" applyFont="1" applyFill="1" applyBorder="1" applyAlignment="1">
      <alignment horizontal="right"/>
    </xf>
    <xf numFmtId="0" fontId="22" fillId="2" borderId="2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4" fillId="2" borderId="7" xfId="0" applyFont="1" applyFill="1" applyBorder="1" applyAlignment="1">
      <alignment horizontal="right"/>
    </xf>
    <xf numFmtId="0" fontId="22" fillId="2" borderId="34" xfId="0" applyFont="1" applyFill="1" applyBorder="1" applyAlignment="1">
      <alignment horizontal="right"/>
    </xf>
    <xf numFmtId="164" fontId="0" fillId="4" borderId="35" xfId="1" applyNumberFormat="1" applyFont="1" applyFill="1" applyBorder="1" applyAlignment="1">
      <alignment horizontal="right"/>
    </xf>
    <xf numFmtId="164" fontId="4" fillId="2" borderId="35" xfId="0" applyNumberFormat="1" applyFont="1" applyFill="1" applyBorder="1" applyAlignment="1">
      <alignment horizontal="right"/>
    </xf>
    <xf numFmtId="0" fontId="22" fillId="2" borderId="27" xfId="0" applyFont="1" applyFill="1" applyBorder="1" applyAlignment="1">
      <alignment horizontal="right"/>
    </xf>
    <xf numFmtId="0" fontId="4" fillId="2" borderId="34" xfId="0" applyFont="1" applyFill="1" applyBorder="1" applyAlignment="1">
      <alignment horizontal="right"/>
    </xf>
    <xf numFmtId="0" fontId="22" fillId="2" borderId="35" xfId="0" applyFont="1" applyFill="1" applyBorder="1" applyAlignment="1">
      <alignment horizontal="right"/>
    </xf>
    <xf numFmtId="0" fontId="4" fillId="2" borderId="36" xfId="0" applyFont="1" applyFill="1" applyBorder="1" applyAlignment="1">
      <alignment horizontal="right"/>
    </xf>
    <xf numFmtId="0" fontId="22" fillId="2" borderId="36" xfId="0" applyFont="1" applyFill="1" applyBorder="1" applyAlignment="1">
      <alignment horizontal="right"/>
    </xf>
    <xf numFmtId="0" fontId="4" fillId="2" borderId="10" xfId="0" applyFont="1" applyFill="1" applyBorder="1" applyAlignment="1">
      <alignment horizontal="right"/>
    </xf>
    <xf numFmtId="0" fontId="22" fillId="2" borderId="31" xfId="0" applyNumberFormat="1" applyFont="1" applyFill="1" applyBorder="1" applyAlignment="1">
      <alignment horizontal="right" readingOrder="2"/>
    </xf>
    <xf numFmtId="0" fontId="22" fillId="2" borderId="37" xfId="0" applyFont="1" applyFill="1" applyBorder="1" applyAlignment="1">
      <alignment horizontal="right"/>
    </xf>
    <xf numFmtId="0" fontId="4" fillId="0" borderId="0" xfId="0" applyFont="1" applyAlignment="1"/>
    <xf numFmtId="0" fontId="5" fillId="0" borderId="0" xfId="0" applyFont="1" applyAlignment="1"/>
    <xf numFmtId="0" fontId="5" fillId="0" borderId="38" xfId="0" applyFont="1" applyBorder="1" applyAlignment="1">
      <alignment horizontal="right"/>
    </xf>
    <xf numFmtId="49" fontId="4" fillId="2" borderId="3" xfId="1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0" fillId="2" borderId="1" xfId="0" applyFill="1" applyBorder="1" applyAlignment="1" applyProtection="1"/>
    <xf numFmtId="0" fontId="0" fillId="2" borderId="4" xfId="0" applyFill="1" applyBorder="1" applyAlignment="1" applyProtection="1"/>
    <xf numFmtId="0" fontId="0" fillId="2" borderId="2" xfId="0" applyFill="1" applyBorder="1" applyAlignment="1" applyProtection="1"/>
    <xf numFmtId="0" fontId="0" fillId="2" borderId="5" xfId="0" applyFill="1" applyBorder="1" applyAlignment="1" applyProtection="1"/>
    <xf numFmtId="164" fontId="4" fillId="2" borderId="3" xfId="1" applyNumberFormat="1" applyFont="1" applyFill="1" applyBorder="1" applyAlignment="1">
      <alignment horizontal="center"/>
    </xf>
    <xf numFmtId="164" fontId="4" fillId="2" borderId="6" xfId="1" applyNumberFormat="1" applyFont="1" applyFill="1" applyBorder="1" applyAlignment="1">
      <alignment horizontal="center"/>
    </xf>
    <xf numFmtId="49" fontId="4" fillId="2" borderId="3" xfId="1" applyNumberFormat="1" applyFont="1" applyFill="1" applyBorder="1" applyAlignment="1">
      <alignment horizontal="center"/>
    </xf>
    <xf numFmtId="49" fontId="4" fillId="2" borderId="6" xfId="1" applyNumberFormat="1" applyFont="1" applyFill="1" applyBorder="1" applyAlignment="1">
      <alignment horizontal="center"/>
    </xf>
  </cellXfs>
  <cellStyles count="60">
    <cellStyle name="20% - הדגשה1" xfId="21" builtinId="30" customBuiltin="1"/>
    <cellStyle name="20% - הדגשה2" xfId="25" builtinId="34" customBuiltin="1"/>
    <cellStyle name="20% - הדגשה3" xfId="29" builtinId="38" customBuiltin="1"/>
    <cellStyle name="20% - הדגשה4" xfId="33" builtinId="42" customBuiltin="1"/>
    <cellStyle name="20% - הדגשה5" xfId="37" builtinId="46" customBuiltin="1"/>
    <cellStyle name="20% - הדגשה6" xfId="41" builtinId="50" customBuiltin="1"/>
    <cellStyle name="40% - הדגשה1" xfId="22" builtinId="31" customBuiltin="1"/>
    <cellStyle name="40% - הדגשה2" xfId="26" builtinId="35" customBuiltin="1"/>
    <cellStyle name="40% - הדגשה3" xfId="30" builtinId="39" customBuiltin="1"/>
    <cellStyle name="40% - הדגשה4" xfId="34" builtinId="43" customBuiltin="1"/>
    <cellStyle name="40% - הדגשה5" xfId="38" builtinId="47" customBuiltin="1"/>
    <cellStyle name="40% - הדגשה6" xfId="42" builtinId="51" customBuiltin="1"/>
    <cellStyle name="60% - הדגשה1" xfId="23" builtinId="32" customBuiltin="1"/>
    <cellStyle name="60% - הדגשה2" xfId="27" builtinId="36" customBuiltin="1"/>
    <cellStyle name="60% - הדגשה3" xfId="31" builtinId="40" customBuiltin="1"/>
    <cellStyle name="60% - הדגשה4" xfId="35" builtinId="44" customBuiltin="1"/>
    <cellStyle name="60% - הדגשה5" xfId="39" builtinId="48" customBuiltin="1"/>
    <cellStyle name="60% - הדגשה6" xfId="43" builtinId="52" customBuiltin="1"/>
    <cellStyle name="Comma" xfId="1" builtinId="3"/>
    <cellStyle name="Comma 2" xfId="45"/>
    <cellStyle name="Normal" xfId="0" builtinId="0"/>
    <cellStyle name="Normal 2" xfId="44"/>
    <cellStyle name="Normal 2 2" xfId="51"/>
    <cellStyle name="Normal 2 3" xfId="53"/>
    <cellStyle name="Normal 3" xfId="46"/>
    <cellStyle name="Normal 3 2" xfId="52"/>
    <cellStyle name="Normal 3 2 2" xfId="59"/>
    <cellStyle name="Normal 3 3" xfId="54"/>
    <cellStyle name="Normal 4" xfId="47"/>
    <cellStyle name="Normal 4 2" xfId="55"/>
    <cellStyle name="Normal 5" xfId="48"/>
    <cellStyle name="Normal 5 2" xfId="56"/>
    <cellStyle name="Normal 6" xfId="49"/>
    <cellStyle name="Normal 6 2" xfId="57"/>
    <cellStyle name="Normal 7" xfId="50"/>
    <cellStyle name="Normal 7 2" xfId="58"/>
    <cellStyle name="Percent" xfId="2" builtinId="5"/>
    <cellStyle name="הדגשה1" xfId="20" builtinId="29" customBuiltin="1"/>
    <cellStyle name="הדגשה2" xfId="24" builtinId="33" customBuiltin="1"/>
    <cellStyle name="הדגשה3" xfId="28" builtinId="37" customBuiltin="1"/>
    <cellStyle name="הדגשה4" xfId="32" builtinId="41" customBuiltin="1"/>
    <cellStyle name="הדגשה5" xfId="36" builtinId="45" customBuiltin="1"/>
    <cellStyle name="הדגשה6" xfId="40" builtinId="49" customBuiltin="1"/>
    <cellStyle name="הערה" xfId="17" builtinId="10" customBuiltin="1"/>
    <cellStyle name="חישוב" xfId="13" builtinId="22" customBuiltin="1"/>
    <cellStyle name="טוב" xfId="8" builtinId="26" customBuiltin="1"/>
    <cellStyle name="טקסט אזהרה" xfId="16" builtinId="11" customBuiltin="1"/>
    <cellStyle name="טקסט הסברי" xfId="18" builtinId="53" customBuiltin="1"/>
    <cellStyle name="כותרת" xfId="3" builtinId="15" customBuiltin="1"/>
    <cellStyle name="כותרת 1" xfId="4" builtinId="16" customBuiltin="1"/>
    <cellStyle name="כותרת 2" xfId="5" builtinId="17" customBuiltin="1"/>
    <cellStyle name="כותרת 3" xfId="6" builtinId="18" customBuiltin="1"/>
    <cellStyle name="כותרת 4" xfId="7" builtinId="19" customBuiltin="1"/>
    <cellStyle name="ניטראלי" xfId="10" builtinId="28" customBuiltin="1"/>
    <cellStyle name="סה&quot;כ" xfId="19" builtinId="25" customBuiltin="1"/>
    <cellStyle name="פלט" xfId="12" builtinId="21" customBuiltin="1"/>
    <cellStyle name="קלט" xfId="11" builtinId="20" customBuiltin="1"/>
    <cellStyle name="רע" xfId="9" builtinId="27" customBuiltin="1"/>
    <cellStyle name="תא מסומן" xfId="15" builtinId="23" customBuiltin="1"/>
    <cellStyle name="תא מקושר" xfId="14" builtinId="24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5"/>
  <sheetViews>
    <sheetView rightToLeft="1" zoomScaleNormal="100" workbookViewId="0">
      <selection activeCell="B14" sqref="B14"/>
    </sheetView>
  </sheetViews>
  <sheetFormatPr defaultRowHeight="14.25" x14ac:dyDescent="0.2"/>
  <cols>
    <col min="1" max="1" width="1.875" style="2" bestFit="1" customWidth="1"/>
    <col min="2" max="2" width="59.75" style="2" bestFit="1" customWidth="1"/>
    <col min="3" max="3" width="8.875" style="2" bestFit="1" customWidth="1"/>
    <col min="4" max="16384" width="9" style="2"/>
  </cols>
  <sheetData>
    <row r="1" spans="1:4" ht="15" x14ac:dyDescent="0.25">
      <c r="A1" s="1"/>
      <c r="B1" s="33" t="s">
        <v>89</v>
      </c>
    </row>
    <row r="2" spans="1:4" x14ac:dyDescent="0.2">
      <c r="A2" s="4"/>
      <c r="B2" s="81" t="s">
        <v>90</v>
      </c>
      <c r="C2" s="3">
        <v>44196</v>
      </c>
    </row>
    <row r="3" spans="1:4" ht="15" x14ac:dyDescent="0.25">
      <c r="A3" s="5"/>
      <c r="B3" s="82" t="s">
        <v>0</v>
      </c>
      <c r="D3" s="30"/>
    </row>
    <row r="4" spans="1:4" ht="16.5" thickBot="1" x14ac:dyDescent="0.3">
      <c r="A4" s="7"/>
      <c r="B4" s="85" t="s">
        <v>101</v>
      </c>
    </row>
    <row r="5" spans="1:4" x14ac:dyDescent="0.2">
      <c r="A5" s="86"/>
      <c r="B5" s="88"/>
      <c r="C5" s="90" t="s">
        <v>1</v>
      </c>
    </row>
    <row r="6" spans="1:4" x14ac:dyDescent="0.2">
      <c r="A6" s="87"/>
      <c r="B6" s="89"/>
      <c r="C6" s="91"/>
    </row>
    <row r="7" spans="1:4" ht="15" x14ac:dyDescent="0.25">
      <c r="A7" s="8">
        <v>1</v>
      </c>
      <c r="B7" s="9" t="s">
        <v>2</v>
      </c>
      <c r="C7" s="10">
        <f t="shared" ref="C7" si="0">SUM(C8:C9)</f>
        <v>46.468839544011431</v>
      </c>
    </row>
    <row r="8" spans="1:4" x14ac:dyDescent="0.2">
      <c r="A8" s="11"/>
      <c r="B8" s="12" t="s">
        <v>3</v>
      </c>
      <c r="C8" s="23">
        <v>0</v>
      </c>
    </row>
    <row r="9" spans="1:4" x14ac:dyDescent="0.2">
      <c r="A9" s="11"/>
      <c r="B9" s="12" t="s">
        <v>4</v>
      </c>
      <c r="C9" s="23">
        <v>46.468839544011431</v>
      </c>
    </row>
    <row r="10" spans="1:4" x14ac:dyDescent="0.2">
      <c r="A10" s="11"/>
      <c r="B10" s="12"/>
      <c r="C10" s="24"/>
    </row>
    <row r="11" spans="1:4" ht="15" x14ac:dyDescent="0.25">
      <c r="A11" s="8">
        <v>2</v>
      </c>
      <c r="B11" s="9" t="s">
        <v>5</v>
      </c>
      <c r="C11" s="10">
        <f t="shared" ref="C11" si="1">SUM(C12:C13)</f>
        <v>11.192710158607532</v>
      </c>
      <c r="D11" s="27"/>
    </row>
    <row r="12" spans="1:4" x14ac:dyDescent="0.2">
      <c r="A12" s="11"/>
      <c r="B12" s="15" t="s">
        <v>6</v>
      </c>
      <c r="C12" s="23">
        <v>0</v>
      </c>
    </row>
    <row r="13" spans="1:4" x14ac:dyDescent="0.2">
      <c r="A13" s="11"/>
      <c r="B13" s="15" t="s">
        <v>7</v>
      </c>
      <c r="C13" s="23">
        <v>11.192710158607532</v>
      </c>
    </row>
    <row r="14" spans="1:4" x14ac:dyDescent="0.2">
      <c r="A14" s="28"/>
      <c r="B14" s="29"/>
      <c r="C14" s="24"/>
    </row>
    <row r="15" spans="1:4" ht="15" x14ac:dyDescent="0.25">
      <c r="A15" s="8">
        <v>3</v>
      </c>
      <c r="B15" s="9" t="s">
        <v>8</v>
      </c>
      <c r="C15" s="10">
        <f t="shared" ref="C15" si="2">SUM(C16:C18)</f>
        <v>11.36595755782823</v>
      </c>
    </row>
    <row r="16" spans="1:4" ht="25.5" x14ac:dyDescent="0.2">
      <c r="A16" s="11" t="s">
        <v>9</v>
      </c>
      <c r="B16" s="16" t="s">
        <v>10</v>
      </c>
      <c r="C16" s="23">
        <v>3.18234419186183</v>
      </c>
    </row>
    <row r="17" spans="1:3" x14ac:dyDescent="0.2">
      <c r="A17" s="11" t="s">
        <v>11</v>
      </c>
      <c r="B17" s="16" t="s">
        <v>12</v>
      </c>
      <c r="C17" s="23">
        <v>0</v>
      </c>
    </row>
    <row r="18" spans="1:3" x14ac:dyDescent="0.2">
      <c r="A18" s="11" t="s">
        <v>13</v>
      </c>
      <c r="B18" s="12" t="s">
        <v>14</v>
      </c>
      <c r="C18" s="23">
        <v>8.1836133659663997</v>
      </c>
    </row>
    <row r="19" spans="1:3" x14ac:dyDescent="0.2">
      <c r="A19" s="17"/>
      <c r="B19" s="29"/>
      <c r="C19" s="24"/>
    </row>
    <row r="20" spans="1:3" ht="15" x14ac:dyDescent="0.25">
      <c r="A20" s="18">
        <v>4</v>
      </c>
      <c r="B20" s="9" t="s">
        <v>15</v>
      </c>
      <c r="C20" s="10">
        <f t="shared" ref="C20" si="3">SUM(C21:C28)</f>
        <v>215.11353535400272</v>
      </c>
    </row>
    <row r="21" spans="1:3" x14ac:dyDescent="0.2">
      <c r="A21" s="11"/>
      <c r="B21" s="12" t="s">
        <v>16</v>
      </c>
      <c r="C21" s="23">
        <v>21.101963022346201</v>
      </c>
    </row>
    <row r="22" spans="1:3" x14ac:dyDescent="0.2">
      <c r="A22" s="11"/>
      <c r="B22" s="12" t="s">
        <v>17</v>
      </c>
      <c r="C22" s="23">
        <v>105.84080369150428</v>
      </c>
    </row>
    <row r="23" spans="1:3" x14ac:dyDescent="0.2">
      <c r="A23" s="11"/>
      <c r="B23" s="12" t="s">
        <v>18</v>
      </c>
      <c r="C23" s="23"/>
    </row>
    <row r="24" spans="1:3" x14ac:dyDescent="0.2">
      <c r="A24" s="11"/>
      <c r="B24" s="12" t="s">
        <v>19</v>
      </c>
      <c r="C24" s="23"/>
    </row>
    <row r="25" spans="1:3" x14ac:dyDescent="0.2">
      <c r="A25" s="11"/>
      <c r="B25" s="12" t="s">
        <v>20</v>
      </c>
      <c r="C25" s="23">
        <v>8.0249961514000006E-4</v>
      </c>
    </row>
    <row r="26" spans="1:3" x14ac:dyDescent="0.2">
      <c r="A26" s="11"/>
      <c r="B26" s="12" t="s">
        <v>21</v>
      </c>
      <c r="C26" s="23">
        <v>44.841801029534388</v>
      </c>
    </row>
    <row r="27" spans="1:3" x14ac:dyDescent="0.2">
      <c r="A27" s="11"/>
      <c r="B27" s="12" t="s">
        <v>22</v>
      </c>
      <c r="C27" s="23">
        <v>0</v>
      </c>
    </row>
    <row r="28" spans="1:3" x14ac:dyDescent="0.2">
      <c r="A28" s="11"/>
      <c r="B28" s="12" t="s">
        <v>23</v>
      </c>
      <c r="C28" s="23">
        <v>43.328165111002733</v>
      </c>
    </row>
    <row r="29" spans="1:3" x14ac:dyDescent="0.2">
      <c r="A29" s="11"/>
      <c r="B29" s="12"/>
      <c r="C29" s="24"/>
    </row>
    <row r="30" spans="1:3" ht="15" x14ac:dyDescent="0.25">
      <c r="A30" s="11">
        <v>5</v>
      </c>
      <c r="B30" s="9" t="s">
        <v>24</v>
      </c>
      <c r="C30" s="10">
        <f t="shared" ref="C30" si="4">SUM(C31:C32)</f>
        <v>0</v>
      </c>
    </row>
    <row r="31" spans="1:3" x14ac:dyDescent="0.2">
      <c r="A31" s="11" t="s">
        <v>9</v>
      </c>
      <c r="B31" s="12" t="s">
        <v>25</v>
      </c>
      <c r="C31" s="23"/>
    </row>
    <row r="32" spans="1:3" x14ac:dyDescent="0.2">
      <c r="A32" s="11" t="s">
        <v>11</v>
      </c>
      <c r="B32" s="12" t="s">
        <v>26</v>
      </c>
      <c r="C32" s="23"/>
    </row>
    <row r="33" spans="1:3" x14ac:dyDescent="0.2">
      <c r="A33" s="11"/>
      <c r="B33" s="12"/>
      <c r="C33" s="24"/>
    </row>
    <row r="34" spans="1:3" ht="15" x14ac:dyDescent="0.25">
      <c r="A34" s="11">
        <v>6</v>
      </c>
      <c r="B34" s="9" t="s">
        <v>27</v>
      </c>
      <c r="C34" s="10">
        <f t="shared" ref="C34" si="5">C30+C20+C15+C11+C7</f>
        <v>284.14104261444993</v>
      </c>
    </row>
    <row r="35" spans="1:3" x14ac:dyDescent="0.2">
      <c r="A35" s="11"/>
      <c r="B35" s="12"/>
      <c r="C35" s="24"/>
    </row>
    <row r="36" spans="1:3" ht="15" x14ac:dyDescent="0.25">
      <c r="A36" s="11">
        <v>7</v>
      </c>
      <c r="B36" s="9" t="s">
        <v>28</v>
      </c>
      <c r="C36" s="24"/>
    </row>
    <row r="37" spans="1:3" ht="26.25" x14ac:dyDescent="0.25">
      <c r="A37" s="11" t="s">
        <v>9</v>
      </c>
      <c r="B37" s="16" t="s">
        <v>29</v>
      </c>
      <c r="C37" s="19">
        <f t="shared" ref="C37" si="6">(C32+C20+C16)/C40</f>
        <v>1.0834671580952086E-3</v>
      </c>
    </row>
    <row r="38" spans="1:3" ht="15" x14ac:dyDescent="0.25">
      <c r="A38" s="11" t="s">
        <v>11</v>
      </c>
      <c r="B38" s="12" t="s">
        <v>32</v>
      </c>
      <c r="C38" s="19">
        <f t="shared" ref="C38" si="7">C34/C45</f>
        <v>1.3345092599707396E-3</v>
      </c>
    </row>
    <row r="39" spans="1:3" x14ac:dyDescent="0.2">
      <c r="A39" s="11"/>
      <c r="B39" s="12"/>
      <c r="C39" s="24"/>
    </row>
    <row r="40" spans="1:3" ht="15.75" thickBot="1" x14ac:dyDescent="0.3">
      <c r="A40" s="20"/>
      <c r="B40" s="21" t="s">
        <v>30</v>
      </c>
      <c r="C40" s="25">
        <v>201479</v>
      </c>
    </row>
    <row r="45" spans="1:3" x14ac:dyDescent="0.2">
      <c r="C45" s="2">
        <f>(C40+224357)/2</f>
        <v>212918</v>
      </c>
    </row>
  </sheetData>
  <mergeCells count="3">
    <mergeCell ref="A5:A6"/>
    <mergeCell ref="B5:B6"/>
    <mergeCell ref="C5:C6"/>
  </mergeCells>
  <pageMargins left="0.7" right="0.7" top="0.75" bottom="0.75" header="0.3" footer="0.3"/>
  <pageSetup paperSize="9" scale="7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rightToLeft="1" topLeftCell="A46" workbookViewId="0">
      <selection activeCell="G56" sqref="G56"/>
    </sheetView>
  </sheetViews>
  <sheetFormatPr defaultRowHeight="14.25" x14ac:dyDescent="0.2"/>
  <cols>
    <col min="1" max="1" width="4.5" customWidth="1"/>
    <col min="2" max="2" width="65.25" customWidth="1"/>
    <col min="3" max="3" width="9.875" bestFit="1" customWidth="1"/>
  </cols>
  <sheetData>
    <row r="1" spans="1:3" ht="15" x14ac:dyDescent="0.25">
      <c r="A1" s="33" t="s">
        <v>89</v>
      </c>
      <c r="B1" s="35"/>
    </row>
    <row r="2" spans="1:3" x14ac:dyDescent="0.2">
      <c r="A2" s="34" t="s">
        <v>92</v>
      </c>
      <c r="B2" s="35"/>
      <c r="C2" s="3">
        <v>44196</v>
      </c>
    </row>
    <row r="3" spans="1:3" x14ac:dyDescent="0.2">
      <c r="A3" s="34" t="s">
        <v>94</v>
      </c>
      <c r="B3" s="34"/>
      <c r="C3" s="37"/>
    </row>
    <row r="4" spans="1:3" ht="15.75" thickBot="1" x14ac:dyDescent="0.3">
      <c r="A4" s="83" t="s">
        <v>93</v>
      </c>
    </row>
    <row r="5" spans="1:3" x14ac:dyDescent="0.2">
      <c r="A5" s="66"/>
      <c r="B5" s="67"/>
      <c r="C5" s="68" t="s">
        <v>1</v>
      </c>
    </row>
    <row r="6" spans="1:3" x14ac:dyDescent="0.2">
      <c r="A6" s="54" t="s">
        <v>67</v>
      </c>
      <c r="B6" s="51"/>
      <c r="C6" s="69"/>
    </row>
    <row r="7" spans="1:3" x14ac:dyDescent="0.2">
      <c r="A7" s="52">
        <v>1</v>
      </c>
      <c r="B7" s="70" t="s">
        <v>50</v>
      </c>
      <c r="C7" s="71">
        <f>77.5387145217131-0.1</f>
        <v>77.438714521713109</v>
      </c>
    </row>
    <row r="8" spans="1:3" x14ac:dyDescent="0.2">
      <c r="A8" s="52">
        <v>2</v>
      </c>
      <c r="B8" s="70" t="s">
        <v>68</v>
      </c>
      <c r="C8" s="71">
        <v>21.505904590020549</v>
      </c>
    </row>
    <row r="9" spans="1:3" x14ac:dyDescent="0.2">
      <c r="A9" s="52">
        <v>3</v>
      </c>
      <c r="B9" s="70" t="s">
        <v>69</v>
      </c>
      <c r="C9" s="71">
        <v>15.040039910283282</v>
      </c>
    </row>
    <row r="10" spans="1:3" x14ac:dyDescent="0.2">
      <c r="A10" s="52">
        <v>4</v>
      </c>
      <c r="B10" s="70" t="s">
        <v>70</v>
      </c>
      <c r="C10" s="71">
        <v>12.858107691833533</v>
      </c>
    </row>
    <row r="11" spans="1:3" x14ac:dyDescent="0.2">
      <c r="A11" s="52">
        <v>5</v>
      </c>
      <c r="B11" s="70" t="s">
        <v>35</v>
      </c>
      <c r="C11" s="71">
        <v>0</v>
      </c>
    </row>
    <row r="12" spans="1:3" x14ac:dyDescent="0.2">
      <c r="A12" s="52">
        <v>6</v>
      </c>
      <c r="B12" s="70" t="s">
        <v>35</v>
      </c>
      <c r="C12" s="71">
        <v>0</v>
      </c>
    </row>
    <row r="13" spans="1:3" x14ac:dyDescent="0.2">
      <c r="A13" s="52">
        <v>7</v>
      </c>
      <c r="B13" s="70" t="s">
        <v>35</v>
      </c>
      <c r="C13" s="71">
        <v>0</v>
      </c>
    </row>
    <row r="14" spans="1:3" x14ac:dyDescent="0.2">
      <c r="A14" s="52">
        <v>8</v>
      </c>
      <c r="B14" s="70" t="s">
        <v>35</v>
      </c>
      <c r="C14" s="71">
        <v>0</v>
      </c>
    </row>
    <row r="15" spans="1:3" x14ac:dyDescent="0.2">
      <c r="A15" s="41" t="s">
        <v>71</v>
      </c>
      <c r="B15" s="70"/>
      <c r="C15" s="72">
        <f>SUM(C7:C14)</f>
        <v>126.84276671385048</v>
      </c>
    </row>
    <row r="16" spans="1:3" x14ac:dyDescent="0.2">
      <c r="A16" s="73"/>
      <c r="B16" s="74"/>
      <c r="C16" s="75"/>
    </row>
    <row r="17" spans="1:3" x14ac:dyDescent="0.2">
      <c r="A17" s="41" t="s">
        <v>72</v>
      </c>
      <c r="B17" s="70"/>
      <c r="C17" s="75"/>
    </row>
    <row r="18" spans="1:3" x14ac:dyDescent="0.2">
      <c r="A18" s="52">
        <v>1</v>
      </c>
      <c r="B18" s="70" t="s">
        <v>37</v>
      </c>
      <c r="C18" s="71"/>
    </row>
    <row r="19" spans="1:3" x14ac:dyDescent="0.2">
      <c r="A19" s="54" t="s">
        <v>73</v>
      </c>
      <c r="B19" s="51"/>
      <c r="C19" s="72"/>
    </row>
    <row r="20" spans="1:3" x14ac:dyDescent="0.2">
      <c r="A20" s="59"/>
      <c r="B20" s="76"/>
      <c r="C20" s="75"/>
    </row>
    <row r="21" spans="1:3" x14ac:dyDescent="0.2">
      <c r="A21" s="49" t="s">
        <v>74</v>
      </c>
      <c r="B21" s="77"/>
      <c r="C21" s="75"/>
    </row>
    <row r="22" spans="1:3" x14ac:dyDescent="0.2">
      <c r="A22" s="52">
        <v>1</v>
      </c>
      <c r="B22" s="70" t="s">
        <v>37</v>
      </c>
      <c r="C22" s="71"/>
    </row>
    <row r="23" spans="1:3" x14ac:dyDescent="0.2">
      <c r="A23" s="41" t="s">
        <v>19</v>
      </c>
      <c r="B23" s="70"/>
      <c r="C23" s="72"/>
    </row>
    <row r="24" spans="1:3" x14ac:dyDescent="0.2">
      <c r="A24" s="73"/>
      <c r="B24" s="70"/>
      <c r="C24" s="75"/>
    </row>
    <row r="25" spans="1:3" x14ac:dyDescent="0.2">
      <c r="A25" s="41" t="s">
        <v>75</v>
      </c>
      <c r="B25" s="70"/>
      <c r="C25" s="75"/>
    </row>
    <row r="26" spans="1:3" x14ac:dyDescent="0.2">
      <c r="A26" s="41" t="s">
        <v>76</v>
      </c>
      <c r="B26" s="74" t="s">
        <v>77</v>
      </c>
      <c r="C26" s="75"/>
    </row>
    <row r="27" spans="1:3" x14ac:dyDescent="0.2">
      <c r="A27" s="52">
        <v>1</v>
      </c>
      <c r="B27" s="70"/>
      <c r="C27" s="71"/>
    </row>
    <row r="28" spans="1:3" x14ac:dyDescent="0.2">
      <c r="A28" s="52">
        <v>2</v>
      </c>
      <c r="B28" s="70"/>
      <c r="C28" s="71"/>
    </row>
    <row r="29" spans="1:3" x14ac:dyDescent="0.2">
      <c r="A29" s="54" t="s">
        <v>78</v>
      </c>
      <c r="B29" s="78" t="s">
        <v>79</v>
      </c>
      <c r="C29" s="75"/>
    </row>
    <row r="30" spans="1:3" x14ac:dyDescent="0.2">
      <c r="A30" s="79">
        <v>1</v>
      </c>
      <c r="B30" s="77" t="s">
        <v>50</v>
      </c>
      <c r="C30" s="71">
        <v>49.687023537930102</v>
      </c>
    </row>
    <row r="31" spans="1:3" x14ac:dyDescent="0.2">
      <c r="A31" s="79">
        <v>2</v>
      </c>
      <c r="B31" s="77" t="s">
        <v>80</v>
      </c>
      <c r="C31" s="71">
        <f>10.5901639269901-0.2</f>
        <v>10.3901639269901</v>
      </c>
    </row>
    <row r="32" spans="1:3" x14ac:dyDescent="0.2">
      <c r="A32" s="79">
        <v>3</v>
      </c>
      <c r="B32" s="77" t="s">
        <v>35</v>
      </c>
      <c r="C32" s="71">
        <v>0</v>
      </c>
    </row>
    <row r="33" spans="1:5" x14ac:dyDescent="0.2">
      <c r="A33" s="79">
        <v>4</v>
      </c>
      <c r="B33" s="77" t="s">
        <v>35</v>
      </c>
      <c r="C33" s="71">
        <v>0</v>
      </c>
    </row>
    <row r="34" spans="1:5" x14ac:dyDescent="0.2">
      <c r="A34" s="79">
        <v>5</v>
      </c>
      <c r="B34" s="77" t="s">
        <v>35</v>
      </c>
      <c r="C34" s="71">
        <v>0</v>
      </c>
    </row>
    <row r="35" spans="1:5" x14ac:dyDescent="0.2">
      <c r="A35" s="79">
        <v>6</v>
      </c>
      <c r="B35" s="77" t="s">
        <v>35</v>
      </c>
      <c r="C35" s="71">
        <v>0</v>
      </c>
    </row>
    <row r="36" spans="1:5" x14ac:dyDescent="0.2">
      <c r="A36" s="49" t="s">
        <v>81</v>
      </c>
      <c r="B36" s="76"/>
      <c r="C36" s="72">
        <f>SUM(C30:C35)</f>
        <v>60.0771874649202</v>
      </c>
      <c r="E36" s="65"/>
    </row>
    <row r="37" spans="1:5" x14ac:dyDescent="0.2">
      <c r="A37" s="49"/>
      <c r="B37" s="77"/>
      <c r="C37" s="75"/>
    </row>
    <row r="38" spans="1:5" x14ac:dyDescent="0.2">
      <c r="A38" s="41" t="s">
        <v>82</v>
      </c>
      <c r="B38" s="70"/>
      <c r="C38" s="75"/>
    </row>
    <row r="39" spans="1:5" x14ac:dyDescent="0.2">
      <c r="A39" s="41" t="s">
        <v>76</v>
      </c>
      <c r="B39" s="74" t="s">
        <v>83</v>
      </c>
      <c r="C39" s="75"/>
    </row>
    <row r="40" spans="1:5" x14ac:dyDescent="0.2">
      <c r="A40" s="52">
        <v>1</v>
      </c>
      <c r="B40" s="51" t="s">
        <v>35</v>
      </c>
      <c r="C40" s="71">
        <v>0</v>
      </c>
    </row>
    <row r="41" spans="1:5" x14ac:dyDescent="0.2">
      <c r="A41" s="52">
        <v>2</v>
      </c>
      <c r="B41" s="51" t="s">
        <v>35</v>
      </c>
      <c r="C41" s="71">
        <v>0</v>
      </c>
    </row>
    <row r="42" spans="1:5" x14ac:dyDescent="0.2">
      <c r="A42" s="52">
        <v>3</v>
      </c>
      <c r="B42" s="51" t="s">
        <v>35</v>
      </c>
      <c r="C42" s="71">
        <v>0</v>
      </c>
    </row>
    <row r="43" spans="1:5" x14ac:dyDescent="0.2">
      <c r="A43" s="52">
        <v>4</v>
      </c>
      <c r="B43" s="51" t="s">
        <v>35</v>
      </c>
      <c r="C43" s="71">
        <v>0</v>
      </c>
    </row>
    <row r="44" spans="1:5" x14ac:dyDescent="0.2">
      <c r="A44" s="52">
        <v>5</v>
      </c>
      <c r="B44" s="51" t="s">
        <v>35</v>
      </c>
      <c r="C44" s="71">
        <v>0</v>
      </c>
    </row>
    <row r="45" spans="1:5" x14ac:dyDescent="0.2">
      <c r="A45" s="52">
        <v>6</v>
      </c>
      <c r="B45" s="51" t="s">
        <v>35</v>
      </c>
      <c r="C45" s="71">
        <v>0</v>
      </c>
    </row>
    <row r="46" spans="1:5" x14ac:dyDescent="0.2">
      <c r="A46" s="52">
        <v>7</v>
      </c>
      <c r="B46" s="51" t="s">
        <v>35</v>
      </c>
      <c r="C46" s="71">
        <v>0</v>
      </c>
    </row>
    <row r="47" spans="1:5" x14ac:dyDescent="0.2">
      <c r="A47" s="52">
        <v>8</v>
      </c>
      <c r="B47" s="51" t="s">
        <v>35</v>
      </c>
      <c r="C47" s="71">
        <v>0</v>
      </c>
    </row>
    <row r="48" spans="1:5" x14ac:dyDescent="0.2">
      <c r="A48" s="54" t="s">
        <v>78</v>
      </c>
      <c r="B48" s="74" t="s">
        <v>84</v>
      </c>
      <c r="C48" s="75"/>
    </row>
    <row r="49" spans="1:3" x14ac:dyDescent="0.2">
      <c r="A49" s="79">
        <v>1</v>
      </c>
      <c r="B49" s="51" t="s">
        <v>37</v>
      </c>
      <c r="C49" s="71">
        <v>61.835119924075649</v>
      </c>
    </row>
    <row r="50" spans="1:3" x14ac:dyDescent="0.2">
      <c r="A50" s="79">
        <v>2</v>
      </c>
      <c r="B50" s="51" t="s">
        <v>85</v>
      </c>
      <c r="C50" s="71">
        <v>18.865948655721983</v>
      </c>
    </row>
    <row r="51" spans="1:3" x14ac:dyDescent="0.2">
      <c r="A51" s="79">
        <v>3</v>
      </c>
      <c r="B51" s="51" t="s">
        <v>86</v>
      </c>
      <c r="C51" s="71">
        <f>14.6853067255584-0.2</f>
        <v>14.4853067255584</v>
      </c>
    </row>
    <row r="52" spans="1:3" x14ac:dyDescent="0.2">
      <c r="A52" s="79">
        <v>4</v>
      </c>
      <c r="B52" s="51" t="s">
        <v>35</v>
      </c>
      <c r="C52" s="71">
        <v>0</v>
      </c>
    </row>
    <row r="53" spans="1:3" x14ac:dyDescent="0.2">
      <c r="A53" s="79">
        <v>5</v>
      </c>
      <c r="B53" s="51" t="s">
        <v>35</v>
      </c>
      <c r="C53" s="71">
        <v>0</v>
      </c>
    </row>
    <row r="54" spans="1:3" x14ac:dyDescent="0.2">
      <c r="A54" s="79">
        <v>6</v>
      </c>
      <c r="B54" s="51" t="s">
        <v>35</v>
      </c>
      <c r="C54" s="71">
        <v>0</v>
      </c>
    </row>
    <row r="55" spans="1:3" x14ac:dyDescent="0.2">
      <c r="A55" s="79">
        <v>7</v>
      </c>
      <c r="B55" s="51" t="s">
        <v>35</v>
      </c>
      <c r="C55" s="71">
        <v>0</v>
      </c>
    </row>
    <row r="56" spans="1:3" x14ac:dyDescent="0.2">
      <c r="A56" s="79">
        <v>8</v>
      </c>
      <c r="B56" s="51" t="s">
        <v>35</v>
      </c>
      <c r="C56" s="71">
        <v>0</v>
      </c>
    </row>
    <row r="57" spans="1:3" x14ac:dyDescent="0.2">
      <c r="A57" s="54" t="s">
        <v>87</v>
      </c>
      <c r="B57" s="76"/>
      <c r="C57" s="72">
        <f>SUM(C49:C56)</f>
        <v>95.186375305356037</v>
      </c>
    </row>
    <row r="58" spans="1:3" x14ac:dyDescent="0.2">
      <c r="A58" s="59"/>
      <c r="B58" s="76"/>
      <c r="C58" s="72"/>
    </row>
    <row r="59" spans="1:3" x14ac:dyDescent="0.2">
      <c r="A59" s="49" t="s">
        <v>88</v>
      </c>
      <c r="B59" s="77"/>
      <c r="C59" s="72">
        <f>C57+C36+C15+0.4</f>
        <v>282.5063294841267</v>
      </c>
    </row>
    <row r="60" spans="1:3" x14ac:dyDescent="0.2">
      <c r="A60" s="59"/>
      <c r="B60" s="76"/>
      <c r="C60" s="75"/>
    </row>
    <row r="61" spans="1:3" ht="15.75" thickBot="1" x14ac:dyDescent="0.3">
      <c r="A61" s="64" t="s">
        <v>30</v>
      </c>
      <c r="B61" s="80"/>
      <c r="C61" s="22">
        <v>335227</v>
      </c>
    </row>
    <row r="63" spans="1:3" x14ac:dyDescent="0.2">
      <c r="C63" s="65"/>
    </row>
    <row r="65" spans="3:3" x14ac:dyDescent="0.2">
      <c r="C65" s="6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5"/>
  <sheetViews>
    <sheetView rightToLeft="1" zoomScaleNormal="100" workbookViewId="0">
      <selection sqref="A1:B1048576"/>
    </sheetView>
  </sheetViews>
  <sheetFormatPr defaultRowHeight="14.25" x14ac:dyDescent="0.2"/>
  <cols>
    <col min="1" max="1" width="1.875" style="2" bestFit="1" customWidth="1"/>
    <col min="2" max="2" width="59.75" style="2" bestFit="1" customWidth="1"/>
    <col min="3" max="3" width="13.25" style="2" customWidth="1"/>
    <col min="4" max="16384" width="9" style="2"/>
  </cols>
  <sheetData>
    <row r="1" spans="1:4" ht="15" x14ac:dyDescent="0.25">
      <c r="A1" s="1"/>
      <c r="B1" s="33" t="s">
        <v>89</v>
      </c>
    </row>
    <row r="2" spans="1:4" x14ac:dyDescent="0.2">
      <c r="A2" s="4"/>
      <c r="B2" s="81" t="s">
        <v>90</v>
      </c>
      <c r="C2" s="3">
        <v>44196</v>
      </c>
    </row>
    <row r="3" spans="1:4" ht="15" x14ac:dyDescent="0.25">
      <c r="A3" s="5"/>
      <c r="B3" s="82" t="s">
        <v>0</v>
      </c>
      <c r="D3" s="30"/>
    </row>
    <row r="4" spans="1:4" ht="16.5" thickBot="1" x14ac:dyDescent="0.3">
      <c r="A4" s="7"/>
      <c r="B4" s="85" t="s">
        <v>100</v>
      </c>
    </row>
    <row r="5" spans="1:4" x14ac:dyDescent="0.2">
      <c r="A5" s="86"/>
      <c r="B5" s="88"/>
      <c r="C5" s="90" t="s">
        <v>1</v>
      </c>
    </row>
    <row r="6" spans="1:4" x14ac:dyDescent="0.2">
      <c r="A6" s="87"/>
      <c r="B6" s="89"/>
      <c r="C6" s="91"/>
    </row>
    <row r="7" spans="1:4" ht="15" x14ac:dyDescent="0.25">
      <c r="A7" s="8">
        <v>1</v>
      </c>
      <c r="B7" s="9" t="s">
        <v>2</v>
      </c>
      <c r="C7" s="10">
        <f t="shared" ref="C7" si="0">SUM(C8:C9)</f>
        <v>24.003659624895651</v>
      </c>
    </row>
    <row r="8" spans="1:4" x14ac:dyDescent="0.2">
      <c r="A8" s="11"/>
      <c r="B8" s="12" t="s">
        <v>3</v>
      </c>
      <c r="C8" s="23">
        <v>0</v>
      </c>
    </row>
    <row r="9" spans="1:4" x14ac:dyDescent="0.2">
      <c r="A9" s="11"/>
      <c r="B9" s="12" t="s">
        <v>4</v>
      </c>
      <c r="C9" s="23">
        <v>24.003659624895651</v>
      </c>
    </row>
    <row r="10" spans="1:4" x14ac:dyDescent="0.2">
      <c r="A10" s="11"/>
      <c r="B10" s="12"/>
      <c r="C10" s="24"/>
    </row>
    <row r="11" spans="1:4" ht="15" x14ac:dyDescent="0.25">
      <c r="A11" s="8">
        <v>2</v>
      </c>
      <c r="B11" s="9" t="s">
        <v>5</v>
      </c>
      <c r="C11" s="10">
        <f t="shared" ref="C11" si="1">SUM(C12:C13)</f>
        <v>0.21943479039773003</v>
      </c>
      <c r="D11" s="27"/>
    </row>
    <row r="12" spans="1:4" x14ac:dyDescent="0.2">
      <c r="A12" s="11"/>
      <c r="B12" s="15" t="s">
        <v>6</v>
      </c>
      <c r="C12" s="23">
        <v>0</v>
      </c>
    </row>
    <row r="13" spans="1:4" x14ac:dyDescent="0.2">
      <c r="A13" s="11"/>
      <c r="B13" s="15" t="s">
        <v>7</v>
      </c>
      <c r="C13" s="23">
        <v>0.21943479039773003</v>
      </c>
    </row>
    <row r="14" spans="1:4" x14ac:dyDescent="0.2">
      <c r="A14" s="31"/>
      <c r="B14" s="32"/>
      <c r="C14" s="24"/>
    </row>
    <row r="15" spans="1:4" ht="15" x14ac:dyDescent="0.25">
      <c r="A15" s="8">
        <v>3</v>
      </c>
      <c r="B15" s="9" t="s">
        <v>8</v>
      </c>
      <c r="C15" s="10">
        <f t="shared" ref="C15" si="2">SUM(C16:C18)</f>
        <v>0</v>
      </c>
    </row>
    <row r="16" spans="1:4" ht="25.5" x14ac:dyDescent="0.2">
      <c r="A16" s="11" t="s">
        <v>9</v>
      </c>
      <c r="B16" s="16" t="s">
        <v>10</v>
      </c>
      <c r="C16" s="23">
        <v>0</v>
      </c>
    </row>
    <row r="17" spans="1:3" x14ac:dyDescent="0.2">
      <c r="A17" s="11" t="s">
        <v>11</v>
      </c>
      <c r="B17" s="16" t="s">
        <v>12</v>
      </c>
      <c r="C17" s="23">
        <v>0</v>
      </c>
    </row>
    <row r="18" spans="1:3" x14ac:dyDescent="0.2">
      <c r="A18" s="11" t="s">
        <v>13</v>
      </c>
      <c r="B18" s="12" t="s">
        <v>14</v>
      </c>
      <c r="C18" s="23">
        <v>0</v>
      </c>
    </row>
    <row r="19" spans="1:3" x14ac:dyDescent="0.2">
      <c r="A19" s="17"/>
      <c r="B19" s="32"/>
      <c r="C19" s="24"/>
    </row>
    <row r="20" spans="1:3" ht="15" x14ac:dyDescent="0.25">
      <c r="A20" s="18">
        <v>4</v>
      </c>
      <c r="B20" s="9" t="s">
        <v>15</v>
      </c>
      <c r="C20" s="10">
        <f t="shared" ref="C20" si="3">SUM(C21:C28)</f>
        <v>32.892831726231258</v>
      </c>
    </row>
    <row r="21" spans="1:3" x14ac:dyDescent="0.2">
      <c r="A21" s="11"/>
      <c r="B21" s="12" t="s">
        <v>16</v>
      </c>
      <c r="C21" s="23">
        <v>0</v>
      </c>
    </row>
    <row r="22" spans="1:3" x14ac:dyDescent="0.2">
      <c r="A22" s="11"/>
      <c r="B22" s="12" t="s">
        <v>17</v>
      </c>
      <c r="C22" s="23">
        <v>0</v>
      </c>
    </row>
    <row r="23" spans="1:3" x14ac:dyDescent="0.2">
      <c r="A23" s="11"/>
      <c r="B23" s="12" t="s">
        <v>18</v>
      </c>
      <c r="C23" s="23"/>
    </row>
    <row r="24" spans="1:3" x14ac:dyDescent="0.2">
      <c r="A24" s="11"/>
      <c r="B24" s="12" t="s">
        <v>19</v>
      </c>
      <c r="C24" s="23"/>
    </row>
    <row r="25" spans="1:3" x14ac:dyDescent="0.2">
      <c r="A25" s="11"/>
      <c r="B25" s="12" t="s">
        <v>20</v>
      </c>
      <c r="C25" s="23">
        <v>5.1482726166999994E-4</v>
      </c>
    </row>
    <row r="26" spans="1:3" x14ac:dyDescent="0.2">
      <c r="A26" s="11"/>
      <c r="B26" s="12" t="s">
        <v>21</v>
      </c>
      <c r="C26" s="23">
        <v>27.941194603563755</v>
      </c>
    </row>
    <row r="27" spans="1:3" x14ac:dyDescent="0.2">
      <c r="A27" s="11"/>
      <c r="B27" s="12" t="s">
        <v>22</v>
      </c>
      <c r="C27" s="23">
        <v>0</v>
      </c>
    </row>
    <row r="28" spans="1:3" x14ac:dyDescent="0.2">
      <c r="A28" s="11"/>
      <c r="B28" s="12" t="s">
        <v>23</v>
      </c>
      <c r="C28" s="23">
        <v>4.9511222954058285</v>
      </c>
    </row>
    <row r="29" spans="1:3" x14ac:dyDescent="0.2">
      <c r="A29" s="11"/>
      <c r="B29" s="12"/>
      <c r="C29" s="24"/>
    </row>
    <row r="30" spans="1:3" ht="15" x14ac:dyDescent="0.25">
      <c r="A30" s="11">
        <v>5</v>
      </c>
      <c r="B30" s="9" t="s">
        <v>24</v>
      </c>
      <c r="C30" s="10">
        <f t="shared" ref="C30" si="4">SUM(C31:C32)</f>
        <v>0</v>
      </c>
    </row>
    <row r="31" spans="1:3" x14ac:dyDescent="0.2">
      <c r="A31" s="11" t="s">
        <v>9</v>
      </c>
      <c r="B31" s="12" t="s">
        <v>25</v>
      </c>
      <c r="C31" s="23"/>
    </row>
    <row r="32" spans="1:3" x14ac:dyDescent="0.2">
      <c r="A32" s="11" t="s">
        <v>11</v>
      </c>
      <c r="B32" s="12" t="s">
        <v>26</v>
      </c>
      <c r="C32" s="23"/>
    </row>
    <row r="33" spans="1:3" x14ac:dyDescent="0.2">
      <c r="A33" s="11"/>
      <c r="B33" s="12"/>
      <c r="C33" s="24"/>
    </row>
    <row r="34" spans="1:3" ht="15" x14ac:dyDescent="0.25">
      <c r="A34" s="11">
        <v>6</v>
      </c>
      <c r="B34" s="9" t="s">
        <v>27</v>
      </c>
      <c r="C34" s="10">
        <f t="shared" ref="C34" si="5">C30+C20+C15+C11+C7</f>
        <v>57.115926141524639</v>
      </c>
    </row>
    <row r="35" spans="1:3" x14ac:dyDescent="0.2">
      <c r="A35" s="11"/>
      <c r="B35" s="12"/>
      <c r="C35" s="24"/>
    </row>
    <row r="36" spans="1:3" ht="15" x14ac:dyDescent="0.25">
      <c r="A36" s="11">
        <v>7</v>
      </c>
      <c r="B36" s="9" t="s">
        <v>28</v>
      </c>
      <c r="C36" s="24"/>
    </row>
    <row r="37" spans="1:3" ht="26.25" x14ac:dyDescent="0.25">
      <c r="A37" s="11" t="s">
        <v>9</v>
      </c>
      <c r="B37" s="16" t="s">
        <v>29</v>
      </c>
      <c r="C37" s="19">
        <f t="shared" ref="C37" si="6">(C32+C20+C16)/C40</f>
        <v>5.9685777039069601E-4</v>
      </c>
    </row>
    <row r="38" spans="1:3" ht="15" x14ac:dyDescent="0.25">
      <c r="A38" s="11" t="s">
        <v>11</v>
      </c>
      <c r="B38" s="12" t="s">
        <v>32</v>
      </c>
      <c r="C38" s="19">
        <f t="shared" ref="C38" si="7">C34/C45</f>
        <v>9.2625177198058233E-4</v>
      </c>
    </row>
    <row r="39" spans="1:3" x14ac:dyDescent="0.2">
      <c r="A39" s="11"/>
      <c r="B39" s="12"/>
      <c r="C39" s="24"/>
    </row>
    <row r="40" spans="1:3" ht="15.75" thickBot="1" x14ac:dyDescent="0.3">
      <c r="A40" s="20"/>
      <c r="B40" s="21" t="s">
        <v>30</v>
      </c>
      <c r="C40" s="25">
        <v>55110</v>
      </c>
    </row>
    <row r="45" spans="1:3" x14ac:dyDescent="0.2">
      <c r="C45" s="2">
        <f>(C40+68217)/2</f>
        <v>61663.5</v>
      </c>
    </row>
  </sheetData>
  <mergeCells count="3">
    <mergeCell ref="A5:A6"/>
    <mergeCell ref="B5:B6"/>
    <mergeCell ref="C5:C6"/>
  </mergeCells>
  <pageMargins left="0.7" right="0.7" top="0.75" bottom="0.75" header="0.3" footer="0.3"/>
  <pageSetup paperSize="9"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5"/>
  <sheetViews>
    <sheetView rightToLeft="1" zoomScaleNormal="100" workbookViewId="0">
      <selection activeCell="B16" sqref="B16"/>
    </sheetView>
  </sheetViews>
  <sheetFormatPr defaultRowHeight="14.25" x14ac:dyDescent="0.2"/>
  <cols>
    <col min="1" max="1" width="1.875" style="2" bestFit="1" customWidth="1"/>
    <col min="2" max="2" width="59.75" style="2" bestFit="1" customWidth="1"/>
    <col min="3" max="3" width="9.875" style="2" customWidth="1"/>
    <col min="4" max="16384" width="9" style="2"/>
  </cols>
  <sheetData>
    <row r="1" spans="1:4" ht="15" x14ac:dyDescent="0.25">
      <c r="A1" s="1"/>
      <c r="B1" s="33" t="s">
        <v>89</v>
      </c>
    </row>
    <row r="2" spans="1:4" x14ac:dyDescent="0.2">
      <c r="A2" s="4"/>
      <c r="B2" s="81" t="s">
        <v>90</v>
      </c>
      <c r="C2" s="3">
        <v>44196</v>
      </c>
    </row>
    <row r="3" spans="1:4" ht="15" x14ac:dyDescent="0.25">
      <c r="A3" s="5"/>
      <c r="B3" s="82" t="s">
        <v>0</v>
      </c>
      <c r="D3" s="30"/>
    </row>
    <row r="4" spans="1:4" ht="16.5" thickBot="1" x14ac:dyDescent="0.3">
      <c r="A4" s="7"/>
      <c r="B4" s="85" t="s">
        <v>99</v>
      </c>
    </row>
    <row r="5" spans="1:4" x14ac:dyDescent="0.2">
      <c r="A5" s="86"/>
      <c r="B5" s="88"/>
      <c r="C5" s="90" t="s">
        <v>1</v>
      </c>
    </row>
    <row r="6" spans="1:4" x14ac:dyDescent="0.2">
      <c r="A6" s="87"/>
      <c r="B6" s="89"/>
      <c r="C6" s="91"/>
    </row>
    <row r="7" spans="1:4" ht="15" x14ac:dyDescent="0.25">
      <c r="A7" s="8">
        <v>1</v>
      </c>
      <c r="B7" s="9" t="s">
        <v>2</v>
      </c>
      <c r="C7" s="10">
        <f t="shared" ref="C7" si="0">SUM(C8:C9)</f>
        <v>1.5400058297559198</v>
      </c>
    </row>
    <row r="8" spans="1:4" x14ac:dyDescent="0.2">
      <c r="A8" s="11"/>
      <c r="B8" s="12" t="s">
        <v>3</v>
      </c>
      <c r="C8" s="23">
        <v>0</v>
      </c>
    </row>
    <row r="9" spans="1:4" x14ac:dyDescent="0.2">
      <c r="A9" s="11"/>
      <c r="B9" s="12" t="s">
        <v>4</v>
      </c>
      <c r="C9" s="23">
        <v>1.5400058297559198</v>
      </c>
    </row>
    <row r="10" spans="1:4" x14ac:dyDescent="0.2">
      <c r="A10" s="11"/>
      <c r="B10" s="12"/>
      <c r="C10" s="24"/>
    </row>
    <row r="11" spans="1:4" ht="15" x14ac:dyDescent="0.25">
      <c r="A11" s="8">
        <v>2</v>
      </c>
      <c r="B11" s="9" t="s">
        <v>5</v>
      </c>
      <c r="C11" s="10">
        <f t="shared" ref="C11" si="1">SUM(C12:C13)</f>
        <v>0.10514326309368999</v>
      </c>
      <c r="D11" s="27"/>
    </row>
    <row r="12" spans="1:4" x14ac:dyDescent="0.2">
      <c r="A12" s="11"/>
      <c r="B12" s="15" t="s">
        <v>6</v>
      </c>
      <c r="C12" s="23">
        <v>0</v>
      </c>
    </row>
    <row r="13" spans="1:4" x14ac:dyDescent="0.2">
      <c r="A13" s="11"/>
      <c r="B13" s="15" t="s">
        <v>7</v>
      </c>
      <c r="C13" s="23">
        <v>0.10514326309368999</v>
      </c>
    </row>
    <row r="14" spans="1:4" x14ac:dyDescent="0.2">
      <c r="A14" s="31"/>
      <c r="B14" s="32"/>
      <c r="C14" s="24"/>
    </row>
    <row r="15" spans="1:4" ht="15" x14ac:dyDescent="0.25">
      <c r="A15" s="8">
        <v>3</v>
      </c>
      <c r="B15" s="9" t="s">
        <v>8</v>
      </c>
      <c r="C15" s="10">
        <f t="shared" ref="C15" si="2">SUM(C16:C18)</f>
        <v>0</v>
      </c>
    </row>
    <row r="16" spans="1:4" ht="25.5" x14ac:dyDescent="0.2">
      <c r="A16" s="11" t="s">
        <v>9</v>
      </c>
      <c r="B16" s="16" t="s">
        <v>10</v>
      </c>
      <c r="C16" s="23">
        <v>0</v>
      </c>
    </row>
    <row r="17" spans="1:3" x14ac:dyDescent="0.2">
      <c r="A17" s="11" t="s">
        <v>11</v>
      </c>
      <c r="B17" s="16" t="s">
        <v>12</v>
      </c>
      <c r="C17" s="23">
        <v>0</v>
      </c>
    </row>
    <row r="18" spans="1:3" x14ac:dyDescent="0.2">
      <c r="A18" s="11" t="s">
        <v>13</v>
      </c>
      <c r="B18" s="12" t="s">
        <v>14</v>
      </c>
      <c r="C18" s="23">
        <v>0</v>
      </c>
    </row>
    <row r="19" spans="1:3" x14ac:dyDescent="0.2">
      <c r="A19" s="17"/>
      <c r="B19" s="32"/>
      <c r="C19" s="24"/>
    </row>
    <row r="20" spans="1:3" ht="15" x14ac:dyDescent="0.25">
      <c r="A20" s="18">
        <v>4</v>
      </c>
      <c r="B20" s="9" t="s">
        <v>15</v>
      </c>
      <c r="C20" s="10">
        <f t="shared" ref="C20" si="3">SUM(C21:C28)</f>
        <v>5.45536294652715</v>
      </c>
    </row>
    <row r="21" spans="1:3" x14ac:dyDescent="0.2">
      <c r="A21" s="11"/>
      <c r="B21" s="12" t="s">
        <v>16</v>
      </c>
      <c r="C21" s="23">
        <v>0</v>
      </c>
    </row>
    <row r="22" spans="1:3" x14ac:dyDescent="0.2">
      <c r="A22" s="11"/>
      <c r="B22" s="12" t="s">
        <v>17</v>
      </c>
      <c r="C22" s="23">
        <v>0</v>
      </c>
    </row>
    <row r="23" spans="1:3" x14ac:dyDescent="0.2">
      <c r="A23" s="11"/>
      <c r="B23" s="12" t="s">
        <v>18</v>
      </c>
      <c r="C23" s="23"/>
    </row>
    <row r="24" spans="1:3" x14ac:dyDescent="0.2">
      <c r="A24" s="11"/>
      <c r="B24" s="12" t="s">
        <v>19</v>
      </c>
      <c r="C24" s="23"/>
    </row>
    <row r="25" spans="1:3" x14ac:dyDescent="0.2">
      <c r="A25" s="11"/>
      <c r="B25" s="12" t="s">
        <v>20</v>
      </c>
      <c r="C25" s="23">
        <v>0</v>
      </c>
    </row>
    <row r="26" spans="1:3" x14ac:dyDescent="0.2">
      <c r="A26" s="11"/>
      <c r="B26" s="12" t="s">
        <v>21</v>
      </c>
      <c r="C26" s="23">
        <v>4.2108392171959306</v>
      </c>
    </row>
    <row r="27" spans="1:3" x14ac:dyDescent="0.2">
      <c r="A27" s="11"/>
      <c r="B27" s="12" t="s">
        <v>22</v>
      </c>
      <c r="C27" s="23">
        <v>0</v>
      </c>
    </row>
    <row r="28" spans="1:3" x14ac:dyDescent="0.2">
      <c r="A28" s="11"/>
      <c r="B28" s="12" t="s">
        <v>23</v>
      </c>
      <c r="C28" s="23">
        <v>1.2445237293312195</v>
      </c>
    </row>
    <row r="29" spans="1:3" x14ac:dyDescent="0.2">
      <c r="A29" s="11"/>
      <c r="B29" s="12"/>
      <c r="C29" s="24"/>
    </row>
    <row r="30" spans="1:3" ht="15" x14ac:dyDescent="0.25">
      <c r="A30" s="11">
        <v>5</v>
      </c>
      <c r="B30" s="9" t="s">
        <v>24</v>
      </c>
      <c r="C30" s="10">
        <f t="shared" ref="C30" si="4">SUM(C31:C32)</f>
        <v>0</v>
      </c>
    </row>
    <row r="31" spans="1:3" x14ac:dyDescent="0.2">
      <c r="A31" s="11" t="s">
        <v>9</v>
      </c>
      <c r="B31" s="12" t="s">
        <v>25</v>
      </c>
      <c r="C31" s="23"/>
    </row>
    <row r="32" spans="1:3" x14ac:dyDescent="0.2">
      <c r="A32" s="11" t="s">
        <v>11</v>
      </c>
      <c r="B32" s="12" t="s">
        <v>26</v>
      </c>
      <c r="C32" s="23"/>
    </row>
    <row r="33" spans="1:3" x14ac:dyDescent="0.2">
      <c r="A33" s="11"/>
      <c r="B33" s="12"/>
      <c r="C33" s="24"/>
    </row>
    <row r="34" spans="1:3" ht="15" x14ac:dyDescent="0.25">
      <c r="A34" s="11">
        <v>6</v>
      </c>
      <c r="B34" s="9" t="s">
        <v>27</v>
      </c>
      <c r="C34" s="10">
        <f t="shared" ref="C34" si="5">C30+C20+C15+C11+C7</f>
        <v>7.1005120393767598</v>
      </c>
    </row>
    <row r="35" spans="1:3" x14ac:dyDescent="0.2">
      <c r="A35" s="11"/>
      <c r="B35" s="12"/>
      <c r="C35" s="24"/>
    </row>
    <row r="36" spans="1:3" ht="15" x14ac:dyDescent="0.25">
      <c r="A36" s="11">
        <v>7</v>
      </c>
      <c r="B36" s="9" t="s">
        <v>28</v>
      </c>
      <c r="C36" s="24"/>
    </row>
    <row r="37" spans="1:3" ht="26.25" x14ac:dyDescent="0.25">
      <c r="A37" s="11" t="s">
        <v>9</v>
      </c>
      <c r="B37" s="16" t="s">
        <v>29</v>
      </c>
      <c r="C37" s="19">
        <f t="shared" ref="C37" si="6">(C32+C20+C16)/C40</f>
        <v>1.3842585502479446E-3</v>
      </c>
    </row>
    <row r="38" spans="1:3" ht="15" x14ac:dyDescent="0.25">
      <c r="A38" s="11" t="s">
        <v>11</v>
      </c>
      <c r="B38" s="12" t="s">
        <v>32</v>
      </c>
      <c r="C38" s="19">
        <f t="shared" ref="C38" si="7">C34/C45</f>
        <v>1.8019317445442861E-3</v>
      </c>
    </row>
    <row r="39" spans="1:3" x14ac:dyDescent="0.2">
      <c r="A39" s="11"/>
      <c r="B39" s="12"/>
      <c r="C39" s="24"/>
    </row>
    <row r="40" spans="1:3" ht="15.75" thickBot="1" x14ac:dyDescent="0.3">
      <c r="A40" s="20"/>
      <c r="B40" s="21" t="s">
        <v>30</v>
      </c>
      <c r="C40" s="25">
        <v>3941</v>
      </c>
    </row>
    <row r="45" spans="1:3" x14ac:dyDescent="0.2">
      <c r="C45" s="2">
        <f>(C40+3940)/2</f>
        <v>3940.5</v>
      </c>
    </row>
  </sheetData>
  <mergeCells count="3">
    <mergeCell ref="A5:A6"/>
    <mergeCell ref="B5:B6"/>
    <mergeCell ref="C5:C6"/>
  </mergeCells>
  <pageMargins left="0.7" right="0.7" top="0.75" bottom="0.75" header="0.3" footer="0.3"/>
  <pageSetup paperSize="9"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5"/>
  <sheetViews>
    <sheetView rightToLeft="1" zoomScaleNormal="100" workbookViewId="0">
      <selection activeCell="B13" sqref="B13"/>
    </sheetView>
  </sheetViews>
  <sheetFormatPr defaultRowHeight="14.25" x14ac:dyDescent="0.2"/>
  <cols>
    <col min="1" max="1" width="1.875" style="2" bestFit="1" customWidth="1"/>
    <col min="2" max="2" width="59.75" style="2" bestFit="1" customWidth="1"/>
    <col min="3" max="3" width="9.875" style="2" customWidth="1"/>
    <col min="4" max="16384" width="9" style="2"/>
  </cols>
  <sheetData>
    <row r="1" spans="1:4" ht="15" x14ac:dyDescent="0.25">
      <c r="A1" s="1"/>
      <c r="B1" s="33" t="s">
        <v>89</v>
      </c>
    </row>
    <row r="2" spans="1:4" x14ac:dyDescent="0.2">
      <c r="A2" s="4"/>
      <c r="B2" s="81" t="s">
        <v>90</v>
      </c>
      <c r="C2" s="3">
        <v>44196</v>
      </c>
    </row>
    <row r="3" spans="1:4" ht="15" x14ac:dyDescent="0.25">
      <c r="A3" s="5"/>
      <c r="B3" s="82" t="s">
        <v>0</v>
      </c>
      <c r="D3" s="30"/>
    </row>
    <row r="4" spans="1:4" ht="16.5" thickBot="1" x14ac:dyDescent="0.3">
      <c r="A4" s="7"/>
      <c r="B4" s="85" t="s">
        <v>98</v>
      </c>
    </row>
    <row r="5" spans="1:4" x14ac:dyDescent="0.2">
      <c r="A5" s="86"/>
      <c r="B5" s="88"/>
      <c r="C5" s="90" t="s">
        <v>1</v>
      </c>
    </row>
    <row r="6" spans="1:4" x14ac:dyDescent="0.2">
      <c r="A6" s="87"/>
      <c r="B6" s="89"/>
      <c r="C6" s="91"/>
    </row>
    <row r="7" spans="1:4" ht="15" x14ac:dyDescent="0.25">
      <c r="A7" s="8">
        <v>1</v>
      </c>
      <c r="B7" s="9" t="s">
        <v>2</v>
      </c>
      <c r="C7" s="10">
        <f t="shared" ref="C7" si="0">SUM(C8:C9)</f>
        <v>3.9958553926103297</v>
      </c>
    </row>
    <row r="8" spans="1:4" x14ac:dyDescent="0.2">
      <c r="A8" s="11"/>
      <c r="B8" s="12" t="s">
        <v>3</v>
      </c>
      <c r="C8" s="23">
        <v>0</v>
      </c>
    </row>
    <row r="9" spans="1:4" x14ac:dyDescent="0.2">
      <c r="A9" s="11"/>
      <c r="B9" s="12" t="s">
        <v>4</v>
      </c>
      <c r="C9" s="23">
        <v>3.9958553926103297</v>
      </c>
    </row>
    <row r="10" spans="1:4" x14ac:dyDescent="0.2">
      <c r="A10" s="11"/>
      <c r="B10" s="12"/>
      <c r="C10" s="24"/>
    </row>
    <row r="11" spans="1:4" ht="15" x14ac:dyDescent="0.25">
      <c r="A11" s="8">
        <v>2</v>
      </c>
      <c r="B11" s="9" t="s">
        <v>5</v>
      </c>
      <c r="C11" s="10">
        <f t="shared" ref="C11" si="1">SUM(C12:C13)</f>
        <v>0.10534809837856</v>
      </c>
      <c r="D11" s="27"/>
    </row>
    <row r="12" spans="1:4" x14ac:dyDescent="0.2">
      <c r="A12" s="11"/>
      <c r="B12" s="15" t="s">
        <v>6</v>
      </c>
      <c r="C12" s="23">
        <v>0</v>
      </c>
    </row>
    <row r="13" spans="1:4" x14ac:dyDescent="0.2">
      <c r="A13" s="11"/>
      <c r="B13" s="15" t="s">
        <v>7</v>
      </c>
      <c r="C13" s="23">
        <v>0.10534809837856</v>
      </c>
    </row>
    <row r="14" spans="1:4" x14ac:dyDescent="0.2">
      <c r="A14" s="31"/>
      <c r="B14" s="32"/>
      <c r="C14" s="24"/>
    </row>
    <row r="15" spans="1:4" ht="15" x14ac:dyDescent="0.25">
      <c r="A15" s="8">
        <v>3</v>
      </c>
      <c r="B15" s="9" t="s">
        <v>8</v>
      </c>
      <c r="C15" s="10">
        <f t="shared" ref="C15" si="2">SUM(C16:C18)</f>
        <v>0</v>
      </c>
    </row>
    <row r="16" spans="1:4" ht="25.5" x14ac:dyDescent="0.2">
      <c r="A16" s="11" t="s">
        <v>9</v>
      </c>
      <c r="B16" s="16" t="s">
        <v>10</v>
      </c>
      <c r="C16" s="23">
        <v>0</v>
      </c>
    </row>
    <row r="17" spans="1:3" x14ac:dyDescent="0.2">
      <c r="A17" s="11" t="s">
        <v>11</v>
      </c>
      <c r="B17" s="16" t="s">
        <v>12</v>
      </c>
      <c r="C17" s="23">
        <v>0</v>
      </c>
    </row>
    <row r="18" spans="1:3" x14ac:dyDescent="0.2">
      <c r="A18" s="11" t="s">
        <v>13</v>
      </c>
      <c r="B18" s="12" t="s">
        <v>14</v>
      </c>
      <c r="C18" s="23">
        <v>0</v>
      </c>
    </row>
    <row r="19" spans="1:3" x14ac:dyDescent="0.2">
      <c r="A19" s="17"/>
      <c r="B19" s="32"/>
      <c r="C19" s="24"/>
    </row>
    <row r="20" spans="1:3" ht="15" x14ac:dyDescent="0.25">
      <c r="A20" s="18">
        <v>4</v>
      </c>
      <c r="B20" s="9" t="s">
        <v>15</v>
      </c>
      <c r="C20" s="10">
        <f t="shared" ref="C20" si="3">SUM(C21:C28)</f>
        <v>0</v>
      </c>
    </row>
    <row r="21" spans="1:3" x14ac:dyDescent="0.2">
      <c r="A21" s="11"/>
      <c r="B21" s="12" t="s">
        <v>16</v>
      </c>
      <c r="C21" s="23">
        <v>0</v>
      </c>
    </row>
    <row r="22" spans="1:3" x14ac:dyDescent="0.2">
      <c r="A22" s="11"/>
      <c r="B22" s="12" t="s">
        <v>17</v>
      </c>
      <c r="C22" s="23">
        <v>0</v>
      </c>
    </row>
    <row r="23" spans="1:3" x14ac:dyDescent="0.2">
      <c r="A23" s="11"/>
      <c r="B23" s="12" t="s">
        <v>18</v>
      </c>
      <c r="C23" s="23"/>
    </row>
    <row r="24" spans="1:3" x14ac:dyDescent="0.2">
      <c r="A24" s="11"/>
      <c r="B24" s="12" t="s">
        <v>19</v>
      </c>
      <c r="C24" s="23"/>
    </row>
    <row r="25" spans="1:3" x14ac:dyDescent="0.2">
      <c r="A25" s="11"/>
      <c r="B25" s="12" t="s">
        <v>20</v>
      </c>
      <c r="C25" s="23">
        <v>0</v>
      </c>
    </row>
    <row r="26" spans="1:3" x14ac:dyDescent="0.2">
      <c r="A26" s="11"/>
      <c r="B26" s="12" t="s">
        <v>21</v>
      </c>
      <c r="C26" s="23">
        <v>0</v>
      </c>
    </row>
    <row r="27" spans="1:3" x14ac:dyDescent="0.2">
      <c r="A27" s="11"/>
      <c r="B27" s="12" t="s">
        <v>22</v>
      </c>
      <c r="C27" s="23">
        <v>0</v>
      </c>
    </row>
    <row r="28" spans="1:3" x14ac:dyDescent="0.2">
      <c r="A28" s="11"/>
      <c r="B28" s="12" t="s">
        <v>23</v>
      </c>
      <c r="C28" s="23">
        <v>0</v>
      </c>
    </row>
    <row r="29" spans="1:3" x14ac:dyDescent="0.2">
      <c r="A29" s="11"/>
      <c r="B29" s="12"/>
      <c r="C29" s="24"/>
    </row>
    <row r="30" spans="1:3" ht="15" x14ac:dyDescent="0.25">
      <c r="A30" s="11">
        <v>5</v>
      </c>
      <c r="B30" s="9" t="s">
        <v>24</v>
      </c>
      <c r="C30" s="10">
        <f t="shared" ref="C30" si="4">SUM(C31:C32)</f>
        <v>0</v>
      </c>
    </row>
    <row r="31" spans="1:3" x14ac:dyDescent="0.2">
      <c r="A31" s="11" t="s">
        <v>9</v>
      </c>
      <c r="B31" s="12" t="s">
        <v>25</v>
      </c>
      <c r="C31" s="23"/>
    </row>
    <row r="32" spans="1:3" x14ac:dyDescent="0.2">
      <c r="A32" s="11" t="s">
        <v>11</v>
      </c>
      <c r="B32" s="12" t="s">
        <v>26</v>
      </c>
      <c r="C32" s="23"/>
    </row>
    <row r="33" spans="1:3" x14ac:dyDescent="0.2">
      <c r="A33" s="11"/>
      <c r="B33" s="12"/>
      <c r="C33" s="24"/>
    </row>
    <row r="34" spans="1:3" ht="15" x14ac:dyDescent="0.25">
      <c r="A34" s="11">
        <v>6</v>
      </c>
      <c r="B34" s="9" t="s">
        <v>27</v>
      </c>
      <c r="C34" s="10">
        <f t="shared" ref="C34" si="5">C30+C20+C15+C11+C7</f>
        <v>4.1012034909888895</v>
      </c>
    </row>
    <row r="35" spans="1:3" x14ac:dyDescent="0.2">
      <c r="A35" s="11"/>
      <c r="B35" s="12"/>
      <c r="C35" s="24"/>
    </row>
    <row r="36" spans="1:3" ht="15" x14ac:dyDescent="0.25">
      <c r="A36" s="11">
        <v>7</v>
      </c>
      <c r="B36" s="9" t="s">
        <v>28</v>
      </c>
      <c r="C36" s="24"/>
    </row>
    <row r="37" spans="1:3" ht="26.25" x14ac:dyDescent="0.25">
      <c r="A37" s="11" t="s">
        <v>9</v>
      </c>
      <c r="B37" s="16" t="s">
        <v>29</v>
      </c>
      <c r="C37" s="19">
        <f t="shared" ref="C37" si="6">(C32+C20+C16)/C40</f>
        <v>0</v>
      </c>
    </row>
    <row r="38" spans="1:3" ht="15" x14ac:dyDescent="0.25">
      <c r="A38" s="11" t="s">
        <v>11</v>
      </c>
      <c r="B38" s="12" t="s">
        <v>32</v>
      </c>
      <c r="C38" s="19">
        <f t="shared" ref="C38" si="7">C34/C45</f>
        <v>3.4272372798971204E-4</v>
      </c>
    </row>
    <row r="39" spans="1:3" x14ac:dyDescent="0.2">
      <c r="A39" s="11"/>
      <c r="B39" s="12"/>
      <c r="C39" s="24"/>
    </row>
    <row r="40" spans="1:3" ht="15.75" thickBot="1" x14ac:dyDescent="0.3">
      <c r="A40" s="20"/>
      <c r="B40" s="21" t="s">
        <v>30</v>
      </c>
      <c r="C40" s="25">
        <v>9749</v>
      </c>
    </row>
    <row r="45" spans="1:3" x14ac:dyDescent="0.2">
      <c r="C45" s="2">
        <f>(C40+14184)/2</f>
        <v>11966.5</v>
      </c>
    </row>
  </sheetData>
  <mergeCells count="3">
    <mergeCell ref="C5:C6"/>
    <mergeCell ref="A5:A6"/>
    <mergeCell ref="B5:B6"/>
  </mergeCells>
  <pageMargins left="0.7" right="0.7" top="0.75" bottom="0.75" header="0.3" footer="0.3"/>
  <pageSetup paperSize="9" scale="7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5"/>
  <sheetViews>
    <sheetView rightToLeft="1" zoomScaleNormal="100" workbookViewId="0">
      <selection sqref="A1:B1048576"/>
    </sheetView>
  </sheetViews>
  <sheetFormatPr defaultRowHeight="14.25" x14ac:dyDescent="0.2"/>
  <cols>
    <col min="1" max="1" width="1.875" style="2" bestFit="1" customWidth="1"/>
    <col min="2" max="2" width="59.75" style="2" bestFit="1" customWidth="1"/>
    <col min="3" max="3" width="10" style="2" customWidth="1"/>
    <col min="4" max="16384" width="9" style="2"/>
  </cols>
  <sheetData>
    <row r="1" spans="1:4" ht="15" x14ac:dyDescent="0.25">
      <c r="A1" s="1"/>
      <c r="B1" s="33" t="s">
        <v>89</v>
      </c>
    </row>
    <row r="2" spans="1:4" x14ac:dyDescent="0.2">
      <c r="A2" s="4"/>
      <c r="B2" s="81" t="s">
        <v>90</v>
      </c>
      <c r="C2" s="3">
        <v>44196</v>
      </c>
    </row>
    <row r="3" spans="1:4" ht="15" x14ac:dyDescent="0.25">
      <c r="A3" s="5"/>
      <c r="B3" s="82" t="s">
        <v>0</v>
      </c>
      <c r="D3" s="30"/>
    </row>
    <row r="4" spans="1:4" ht="16.5" thickBot="1" x14ac:dyDescent="0.3">
      <c r="A4" s="7"/>
      <c r="B4" s="85" t="s">
        <v>97</v>
      </c>
    </row>
    <row r="5" spans="1:4" x14ac:dyDescent="0.2">
      <c r="A5" s="86"/>
      <c r="B5" s="88"/>
      <c r="C5" s="90" t="s">
        <v>1</v>
      </c>
    </row>
    <row r="6" spans="1:4" x14ac:dyDescent="0.2">
      <c r="A6" s="87"/>
      <c r="B6" s="89"/>
      <c r="C6" s="91"/>
    </row>
    <row r="7" spans="1:4" ht="15" x14ac:dyDescent="0.25">
      <c r="A7" s="8">
        <v>1</v>
      </c>
      <c r="B7" s="9" t="s">
        <v>2</v>
      </c>
      <c r="C7" s="10">
        <f>SUM(C8:C9)</f>
        <v>0.96228453698500982</v>
      </c>
    </row>
    <row r="8" spans="1:4" x14ac:dyDescent="0.2">
      <c r="A8" s="11"/>
      <c r="B8" s="12" t="s">
        <v>3</v>
      </c>
      <c r="C8" s="23">
        <v>0</v>
      </c>
    </row>
    <row r="9" spans="1:4" x14ac:dyDescent="0.2">
      <c r="A9" s="11"/>
      <c r="B9" s="12" t="s">
        <v>4</v>
      </c>
      <c r="C9" s="23">
        <v>0.96228453698500982</v>
      </c>
    </row>
    <row r="10" spans="1:4" x14ac:dyDescent="0.2">
      <c r="A10" s="11"/>
      <c r="B10" s="12"/>
      <c r="C10" s="24"/>
    </row>
    <row r="11" spans="1:4" ht="15" x14ac:dyDescent="0.25">
      <c r="A11" s="8">
        <v>2</v>
      </c>
      <c r="B11" s="9" t="s">
        <v>5</v>
      </c>
      <c r="C11" s="10">
        <f t="shared" ref="C11" si="0">SUM(C12:C13)</f>
        <v>8.7239477128320017E-2</v>
      </c>
      <c r="D11" s="27"/>
    </row>
    <row r="12" spans="1:4" x14ac:dyDescent="0.2">
      <c r="A12" s="11"/>
      <c r="B12" s="15" t="s">
        <v>6</v>
      </c>
      <c r="C12" s="23">
        <v>0</v>
      </c>
    </row>
    <row r="13" spans="1:4" x14ac:dyDescent="0.2">
      <c r="A13" s="11"/>
      <c r="B13" s="15" t="s">
        <v>7</v>
      </c>
      <c r="C13" s="23">
        <v>8.7239477128320017E-2</v>
      </c>
    </row>
    <row r="14" spans="1:4" x14ac:dyDescent="0.2">
      <c r="A14" s="31"/>
      <c r="B14" s="32"/>
      <c r="C14" s="24"/>
    </row>
    <row r="15" spans="1:4" ht="15" x14ac:dyDescent="0.25">
      <c r="A15" s="8">
        <v>3</v>
      </c>
      <c r="B15" s="9" t="s">
        <v>8</v>
      </c>
      <c r="C15" s="10">
        <f>SUM(C16:C18)</f>
        <v>0</v>
      </c>
    </row>
    <row r="16" spans="1:4" ht="25.5" x14ac:dyDescent="0.2">
      <c r="A16" s="11" t="s">
        <v>9</v>
      </c>
      <c r="B16" s="16" t="s">
        <v>10</v>
      </c>
      <c r="C16" s="23">
        <v>0</v>
      </c>
    </row>
    <row r="17" spans="1:3" x14ac:dyDescent="0.2">
      <c r="A17" s="11" t="s">
        <v>11</v>
      </c>
      <c r="B17" s="16" t="s">
        <v>12</v>
      </c>
      <c r="C17" s="23">
        <v>0</v>
      </c>
    </row>
    <row r="18" spans="1:3" x14ac:dyDescent="0.2">
      <c r="A18" s="11" t="s">
        <v>13</v>
      </c>
      <c r="B18" s="12" t="s">
        <v>14</v>
      </c>
      <c r="C18" s="23">
        <v>0</v>
      </c>
    </row>
    <row r="19" spans="1:3" x14ac:dyDescent="0.2">
      <c r="A19" s="17"/>
      <c r="B19" s="32"/>
      <c r="C19" s="24"/>
    </row>
    <row r="20" spans="1:3" ht="15" x14ac:dyDescent="0.25">
      <c r="A20" s="18">
        <v>4</v>
      </c>
      <c r="B20" s="9" t="s">
        <v>15</v>
      </c>
      <c r="C20" s="10">
        <f>SUM(C21:C28)</f>
        <v>0</v>
      </c>
    </row>
    <row r="21" spans="1:3" x14ac:dyDescent="0.2">
      <c r="A21" s="11"/>
      <c r="B21" s="12" t="s">
        <v>16</v>
      </c>
      <c r="C21" s="23">
        <v>0</v>
      </c>
    </row>
    <row r="22" spans="1:3" x14ac:dyDescent="0.2">
      <c r="A22" s="11"/>
      <c r="B22" s="12" t="s">
        <v>17</v>
      </c>
      <c r="C22" s="23">
        <v>0</v>
      </c>
    </row>
    <row r="23" spans="1:3" x14ac:dyDescent="0.2">
      <c r="A23" s="11"/>
      <c r="B23" s="12" t="s">
        <v>18</v>
      </c>
      <c r="C23" s="23"/>
    </row>
    <row r="24" spans="1:3" x14ac:dyDescent="0.2">
      <c r="A24" s="11"/>
      <c r="B24" s="12" t="s">
        <v>19</v>
      </c>
      <c r="C24" s="23"/>
    </row>
    <row r="25" spans="1:3" x14ac:dyDescent="0.2">
      <c r="A25" s="11"/>
      <c r="B25" s="12" t="s">
        <v>20</v>
      </c>
      <c r="C25" s="23">
        <v>0</v>
      </c>
    </row>
    <row r="26" spans="1:3" x14ac:dyDescent="0.2">
      <c r="A26" s="11"/>
      <c r="B26" s="12" t="s">
        <v>21</v>
      </c>
      <c r="C26" s="23">
        <v>0</v>
      </c>
    </row>
    <row r="27" spans="1:3" x14ac:dyDescent="0.2">
      <c r="A27" s="11"/>
      <c r="B27" s="12" t="s">
        <v>22</v>
      </c>
      <c r="C27" s="23">
        <v>0</v>
      </c>
    </row>
    <row r="28" spans="1:3" x14ac:dyDescent="0.2">
      <c r="A28" s="11"/>
      <c r="B28" s="12" t="s">
        <v>23</v>
      </c>
      <c r="C28" s="23">
        <v>0</v>
      </c>
    </row>
    <row r="29" spans="1:3" x14ac:dyDescent="0.2">
      <c r="A29" s="11"/>
      <c r="B29" s="12"/>
      <c r="C29" s="24"/>
    </row>
    <row r="30" spans="1:3" ht="15" x14ac:dyDescent="0.25">
      <c r="A30" s="11">
        <v>5</v>
      </c>
      <c r="B30" s="9" t="s">
        <v>24</v>
      </c>
      <c r="C30" s="10">
        <f t="shared" ref="C30" si="1">SUM(C31:C32)</f>
        <v>0</v>
      </c>
    </row>
    <row r="31" spans="1:3" x14ac:dyDescent="0.2">
      <c r="A31" s="11" t="s">
        <v>9</v>
      </c>
      <c r="B31" s="12" t="s">
        <v>25</v>
      </c>
      <c r="C31" s="23"/>
    </row>
    <row r="32" spans="1:3" x14ac:dyDescent="0.2">
      <c r="A32" s="11" t="s">
        <v>11</v>
      </c>
      <c r="B32" s="12" t="s">
        <v>26</v>
      </c>
      <c r="C32" s="23"/>
    </row>
    <row r="33" spans="1:3" x14ac:dyDescent="0.2">
      <c r="A33" s="11"/>
      <c r="B33" s="12"/>
      <c r="C33" s="24"/>
    </row>
    <row r="34" spans="1:3" ht="15" x14ac:dyDescent="0.25">
      <c r="A34" s="11">
        <v>6</v>
      </c>
      <c r="B34" s="9" t="s">
        <v>27</v>
      </c>
      <c r="C34" s="10">
        <f>C30+C20+C15+C11+C7</f>
        <v>1.0495240141133297</v>
      </c>
    </row>
    <row r="35" spans="1:3" x14ac:dyDescent="0.2">
      <c r="A35" s="11"/>
      <c r="B35" s="12"/>
      <c r="C35" s="24"/>
    </row>
    <row r="36" spans="1:3" ht="15" x14ac:dyDescent="0.25">
      <c r="A36" s="11">
        <v>7</v>
      </c>
      <c r="B36" s="9" t="s">
        <v>28</v>
      </c>
      <c r="C36" s="24"/>
    </row>
    <row r="37" spans="1:3" ht="26.25" x14ac:dyDescent="0.25">
      <c r="A37" s="11" t="s">
        <v>9</v>
      </c>
      <c r="B37" s="16" t="s">
        <v>29</v>
      </c>
      <c r="C37" s="19">
        <f>(C32+C20+C16)/C40</f>
        <v>0</v>
      </c>
    </row>
    <row r="38" spans="1:3" ht="15" x14ac:dyDescent="0.25">
      <c r="A38" s="11" t="s">
        <v>11</v>
      </c>
      <c r="B38" s="12" t="s">
        <v>32</v>
      </c>
      <c r="C38" s="19">
        <f t="shared" ref="C38" si="2">C34/C45</f>
        <v>2.2890381987204574E-4</v>
      </c>
    </row>
    <row r="39" spans="1:3" x14ac:dyDescent="0.2">
      <c r="A39" s="11"/>
      <c r="B39" s="12"/>
      <c r="C39" s="24"/>
    </row>
    <row r="40" spans="1:3" ht="15.75" thickBot="1" x14ac:dyDescent="0.3">
      <c r="A40" s="20"/>
      <c r="B40" s="21" t="s">
        <v>30</v>
      </c>
      <c r="C40" s="25">
        <v>1716</v>
      </c>
    </row>
    <row r="45" spans="1:3" x14ac:dyDescent="0.2">
      <c r="C45" s="2">
        <f>(C40+7454)/2</f>
        <v>4585</v>
      </c>
    </row>
  </sheetData>
  <mergeCells count="3">
    <mergeCell ref="C5:C6"/>
    <mergeCell ref="A5:A6"/>
    <mergeCell ref="B5:B6"/>
  </mergeCells>
  <pageMargins left="0.7" right="0.7" top="0.75" bottom="0.75" header="0.3" footer="0.3"/>
  <pageSetup paperSize="9"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5"/>
  <sheetViews>
    <sheetView rightToLeft="1" zoomScaleNormal="100" workbookViewId="0">
      <selection activeCell="B15" sqref="B15"/>
    </sheetView>
  </sheetViews>
  <sheetFormatPr defaultRowHeight="14.25" x14ac:dyDescent="0.2"/>
  <cols>
    <col min="1" max="1" width="1.875" style="2" bestFit="1" customWidth="1"/>
    <col min="2" max="2" width="59.75" style="2" bestFit="1" customWidth="1"/>
    <col min="3" max="3" width="9.625" style="2" customWidth="1"/>
    <col min="4" max="16384" width="9" style="2"/>
  </cols>
  <sheetData>
    <row r="1" spans="1:4" ht="15" x14ac:dyDescent="0.25">
      <c r="A1" s="1"/>
      <c r="B1" s="33" t="s">
        <v>89</v>
      </c>
    </row>
    <row r="2" spans="1:4" x14ac:dyDescent="0.2">
      <c r="A2" s="4"/>
      <c r="B2" s="81" t="s">
        <v>90</v>
      </c>
      <c r="C2" s="3">
        <v>44196</v>
      </c>
    </row>
    <row r="3" spans="1:4" ht="15" x14ac:dyDescent="0.25">
      <c r="A3" s="5"/>
      <c r="B3" s="82" t="s">
        <v>0</v>
      </c>
      <c r="D3" s="30"/>
    </row>
    <row r="4" spans="1:4" ht="16.5" thickBot="1" x14ac:dyDescent="0.3">
      <c r="A4" s="7"/>
      <c r="B4" s="85" t="s">
        <v>96</v>
      </c>
    </row>
    <row r="5" spans="1:4" x14ac:dyDescent="0.2">
      <c r="A5" s="86"/>
      <c r="B5" s="88"/>
      <c r="C5" s="90" t="s">
        <v>1</v>
      </c>
    </row>
    <row r="6" spans="1:4" x14ac:dyDescent="0.2">
      <c r="A6" s="87"/>
      <c r="B6" s="89"/>
      <c r="C6" s="91"/>
    </row>
    <row r="7" spans="1:4" ht="15" x14ac:dyDescent="0.25">
      <c r="A7" s="8">
        <v>1</v>
      </c>
      <c r="B7" s="9" t="s">
        <v>2</v>
      </c>
      <c r="C7" s="10">
        <f t="shared" ref="C7" si="0">SUM(C8:C9)</f>
        <v>7.4900485540355914</v>
      </c>
    </row>
    <row r="8" spans="1:4" x14ac:dyDescent="0.2">
      <c r="A8" s="11"/>
      <c r="B8" s="12" t="s">
        <v>3</v>
      </c>
      <c r="C8" s="23">
        <v>0</v>
      </c>
    </row>
    <row r="9" spans="1:4" x14ac:dyDescent="0.2">
      <c r="A9" s="11"/>
      <c r="B9" s="12" t="s">
        <v>4</v>
      </c>
      <c r="C9" s="23">
        <v>7.4900485540355914</v>
      </c>
    </row>
    <row r="10" spans="1:4" x14ac:dyDescent="0.2">
      <c r="A10" s="11"/>
      <c r="B10" s="12"/>
      <c r="C10" s="24"/>
    </row>
    <row r="11" spans="1:4" ht="15" x14ac:dyDescent="0.25">
      <c r="A11" s="8">
        <v>2</v>
      </c>
      <c r="B11" s="9" t="s">
        <v>5</v>
      </c>
      <c r="C11" s="10">
        <f t="shared" ref="C11" si="1">SUM(C12:C13)</f>
        <v>5.8012616772695393</v>
      </c>
      <c r="D11" s="27"/>
    </row>
    <row r="12" spans="1:4" x14ac:dyDescent="0.2">
      <c r="A12" s="11"/>
      <c r="B12" s="15" t="s">
        <v>6</v>
      </c>
      <c r="C12" s="23">
        <v>0</v>
      </c>
    </row>
    <row r="13" spans="1:4" x14ac:dyDescent="0.2">
      <c r="A13" s="11"/>
      <c r="B13" s="15" t="s">
        <v>7</v>
      </c>
      <c r="C13" s="23">
        <v>5.8012616772695393</v>
      </c>
    </row>
    <row r="14" spans="1:4" x14ac:dyDescent="0.2">
      <c r="A14" s="31"/>
      <c r="B14" s="32"/>
      <c r="C14" s="24"/>
    </row>
    <row r="15" spans="1:4" ht="15" x14ac:dyDescent="0.25">
      <c r="A15" s="8">
        <v>3</v>
      </c>
      <c r="B15" s="9" t="s">
        <v>8</v>
      </c>
      <c r="C15" s="10">
        <f t="shared" ref="C15" si="2">SUM(C16:C18)</f>
        <v>0.39094939028837</v>
      </c>
    </row>
    <row r="16" spans="1:4" ht="25.5" x14ac:dyDescent="0.2">
      <c r="A16" s="11" t="s">
        <v>9</v>
      </c>
      <c r="B16" s="16" t="s">
        <v>10</v>
      </c>
      <c r="C16" s="23">
        <v>0.39094939028837</v>
      </c>
    </row>
    <row r="17" spans="1:3" x14ac:dyDescent="0.2">
      <c r="A17" s="11" t="s">
        <v>11</v>
      </c>
      <c r="B17" s="16" t="s">
        <v>12</v>
      </c>
      <c r="C17" s="23">
        <v>0</v>
      </c>
    </row>
    <row r="18" spans="1:3" x14ac:dyDescent="0.2">
      <c r="A18" s="11" t="s">
        <v>13</v>
      </c>
      <c r="B18" s="12" t="s">
        <v>14</v>
      </c>
      <c r="C18" s="23">
        <v>0</v>
      </c>
    </row>
    <row r="19" spans="1:3" x14ac:dyDescent="0.2">
      <c r="A19" s="17"/>
      <c r="B19" s="32"/>
      <c r="C19" s="24"/>
    </row>
    <row r="20" spans="1:3" ht="15" x14ac:dyDescent="0.25">
      <c r="A20" s="18">
        <v>4</v>
      </c>
      <c r="B20" s="9" t="s">
        <v>15</v>
      </c>
      <c r="C20" s="10">
        <f t="shared" ref="C20" si="3">SUM(C21:C28)</f>
        <v>14.483789457365582</v>
      </c>
    </row>
    <row r="21" spans="1:3" x14ac:dyDescent="0.2">
      <c r="A21" s="11"/>
      <c r="B21" s="12" t="s">
        <v>16</v>
      </c>
      <c r="C21" s="23">
        <v>0</v>
      </c>
    </row>
    <row r="22" spans="1:3" x14ac:dyDescent="0.2">
      <c r="A22" s="11"/>
      <c r="B22" s="12" t="s">
        <v>17</v>
      </c>
      <c r="C22" s="23">
        <v>0</v>
      </c>
    </row>
    <row r="23" spans="1:3" x14ac:dyDescent="0.2">
      <c r="A23" s="11"/>
      <c r="B23" s="12" t="s">
        <v>18</v>
      </c>
      <c r="C23" s="23"/>
    </row>
    <row r="24" spans="1:3" x14ac:dyDescent="0.2">
      <c r="A24" s="11"/>
      <c r="B24" s="12" t="s">
        <v>19</v>
      </c>
      <c r="C24" s="23"/>
    </row>
    <row r="25" spans="1:3" x14ac:dyDescent="0.2">
      <c r="A25" s="11"/>
      <c r="B25" s="12" t="s">
        <v>20</v>
      </c>
      <c r="C25" s="23">
        <v>3.4970467669999995E-5</v>
      </c>
    </row>
    <row r="26" spans="1:3" x14ac:dyDescent="0.2">
      <c r="A26" s="11"/>
      <c r="B26" s="12" t="s">
        <v>21</v>
      </c>
      <c r="C26" s="23">
        <v>3.730378157717511</v>
      </c>
    </row>
    <row r="27" spans="1:3" x14ac:dyDescent="0.2">
      <c r="A27" s="11"/>
      <c r="B27" s="12" t="s">
        <v>22</v>
      </c>
      <c r="C27" s="23">
        <v>0</v>
      </c>
    </row>
    <row r="28" spans="1:3" x14ac:dyDescent="0.2">
      <c r="A28" s="11"/>
      <c r="B28" s="12" t="s">
        <v>23</v>
      </c>
      <c r="C28" s="23">
        <v>10.7533763291804</v>
      </c>
    </row>
    <row r="29" spans="1:3" x14ac:dyDescent="0.2">
      <c r="A29" s="11"/>
      <c r="B29" s="12"/>
      <c r="C29" s="24"/>
    </row>
    <row r="30" spans="1:3" ht="15" x14ac:dyDescent="0.25">
      <c r="A30" s="11">
        <v>5</v>
      </c>
      <c r="B30" s="9" t="s">
        <v>24</v>
      </c>
      <c r="C30" s="10">
        <f t="shared" ref="C30" si="4">SUM(C31:C32)</f>
        <v>0</v>
      </c>
    </row>
    <row r="31" spans="1:3" x14ac:dyDescent="0.2">
      <c r="A31" s="11" t="s">
        <v>9</v>
      </c>
      <c r="B31" s="12" t="s">
        <v>25</v>
      </c>
      <c r="C31" s="23"/>
    </row>
    <row r="32" spans="1:3" x14ac:dyDescent="0.2">
      <c r="A32" s="11" t="s">
        <v>11</v>
      </c>
      <c r="B32" s="12" t="s">
        <v>26</v>
      </c>
      <c r="C32" s="23"/>
    </row>
    <row r="33" spans="1:3" x14ac:dyDescent="0.2">
      <c r="A33" s="11"/>
      <c r="B33" s="12"/>
      <c r="C33" s="24"/>
    </row>
    <row r="34" spans="1:3" ht="15" x14ac:dyDescent="0.25">
      <c r="A34" s="11">
        <v>6</v>
      </c>
      <c r="B34" s="9" t="s">
        <v>27</v>
      </c>
      <c r="C34" s="10">
        <f t="shared" ref="C34" si="5">C30+C20+C15+C11+C7</f>
        <v>28.166049078959084</v>
      </c>
    </row>
    <row r="35" spans="1:3" x14ac:dyDescent="0.2">
      <c r="A35" s="11"/>
      <c r="B35" s="12"/>
      <c r="C35" s="24"/>
    </row>
    <row r="36" spans="1:3" ht="15" x14ac:dyDescent="0.25">
      <c r="A36" s="11">
        <v>7</v>
      </c>
      <c r="B36" s="9" t="s">
        <v>28</v>
      </c>
      <c r="C36" s="24"/>
    </row>
    <row r="37" spans="1:3" ht="26.25" x14ac:dyDescent="0.25">
      <c r="A37" s="11" t="s">
        <v>9</v>
      </c>
      <c r="B37" s="16" t="s">
        <v>29</v>
      </c>
      <c r="C37" s="19">
        <f t="shared" ref="C37" si="6">(C32+C20+C16)/C40</f>
        <v>3.6573329516495663E-4</v>
      </c>
    </row>
    <row r="38" spans="1:3" ht="15" x14ac:dyDescent="0.25">
      <c r="A38" s="11" t="s">
        <v>11</v>
      </c>
      <c r="B38" s="12" t="s">
        <v>32</v>
      </c>
      <c r="C38" s="19">
        <f t="shared" ref="C38" si="7">C34/C45</f>
        <v>6.6412914440902809E-4</v>
      </c>
    </row>
    <row r="39" spans="1:3" x14ac:dyDescent="0.2">
      <c r="A39" s="11"/>
      <c r="B39" s="12"/>
      <c r="C39" s="24"/>
    </row>
    <row r="40" spans="1:3" ht="15.75" thickBot="1" x14ac:dyDescent="0.3">
      <c r="A40" s="20"/>
      <c r="B40" s="21" t="s">
        <v>30</v>
      </c>
      <c r="C40" s="25">
        <v>40671</v>
      </c>
    </row>
    <row r="45" spans="1:3" x14ac:dyDescent="0.2">
      <c r="C45" s="2">
        <f>(C40+44150)/2</f>
        <v>42410.5</v>
      </c>
    </row>
  </sheetData>
  <mergeCells count="3">
    <mergeCell ref="C5:C6"/>
    <mergeCell ref="A5:A6"/>
    <mergeCell ref="B5:B6"/>
  </mergeCells>
  <pageMargins left="0.7" right="0.7" top="0.75" bottom="0.75" header="0.3" footer="0.3"/>
  <pageSetup paperSize="9" scale="7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5"/>
  <sheetViews>
    <sheetView rightToLeft="1" topLeftCell="A31" zoomScaleNormal="100" workbookViewId="0">
      <selection activeCell="C40" sqref="C40"/>
    </sheetView>
  </sheetViews>
  <sheetFormatPr defaultRowHeight="14.25" x14ac:dyDescent="0.2"/>
  <cols>
    <col min="1" max="1" width="1.875" style="2" bestFit="1" customWidth="1"/>
    <col min="2" max="2" width="59.75" style="2" bestFit="1" customWidth="1"/>
    <col min="3" max="16384" width="9" style="2"/>
  </cols>
  <sheetData>
    <row r="1" spans="1:4" ht="15" x14ac:dyDescent="0.25">
      <c r="A1" s="1"/>
      <c r="B1" s="33" t="s">
        <v>89</v>
      </c>
    </row>
    <row r="2" spans="1:4" x14ac:dyDescent="0.2">
      <c r="A2" s="4"/>
      <c r="B2" s="81" t="s">
        <v>90</v>
      </c>
      <c r="C2" s="3">
        <v>44196</v>
      </c>
    </row>
    <row r="3" spans="1:4" ht="15" x14ac:dyDescent="0.25">
      <c r="A3" s="5"/>
      <c r="B3" s="82" t="s">
        <v>0</v>
      </c>
      <c r="D3" s="30"/>
    </row>
    <row r="4" spans="1:4" ht="16.5" thickBot="1" x14ac:dyDescent="0.3">
      <c r="A4" s="7"/>
      <c r="B4" s="85" t="s">
        <v>95</v>
      </c>
    </row>
    <row r="5" spans="1:4" x14ac:dyDescent="0.2">
      <c r="A5" s="86"/>
      <c r="B5" s="88"/>
      <c r="C5" s="90" t="s">
        <v>1</v>
      </c>
    </row>
    <row r="6" spans="1:4" x14ac:dyDescent="0.2">
      <c r="A6" s="87"/>
      <c r="B6" s="89"/>
      <c r="C6" s="91"/>
    </row>
    <row r="7" spans="1:4" ht="15" x14ac:dyDescent="0.25">
      <c r="A7" s="8">
        <v>1</v>
      </c>
      <c r="B7" s="9" t="s">
        <v>2</v>
      </c>
      <c r="C7" s="10">
        <f t="shared" ref="C7" si="0">SUM(C8:C9)</f>
        <v>5.9962330822327603</v>
      </c>
    </row>
    <row r="8" spans="1:4" x14ac:dyDescent="0.2">
      <c r="A8" s="11"/>
      <c r="B8" s="12" t="s">
        <v>3</v>
      </c>
      <c r="C8" s="23">
        <v>0</v>
      </c>
    </row>
    <row r="9" spans="1:4" x14ac:dyDescent="0.2">
      <c r="A9" s="11"/>
      <c r="B9" s="12" t="s">
        <v>4</v>
      </c>
      <c r="C9" s="23">
        <v>5.9962330822327603</v>
      </c>
    </row>
    <row r="10" spans="1:4" x14ac:dyDescent="0.2">
      <c r="A10" s="11"/>
      <c r="B10" s="12"/>
      <c r="C10" s="24"/>
    </row>
    <row r="11" spans="1:4" ht="15" x14ac:dyDescent="0.25">
      <c r="A11" s="8">
        <v>2</v>
      </c>
      <c r="B11" s="9" t="s">
        <v>5</v>
      </c>
      <c r="C11" s="10">
        <f t="shared" ref="C11" si="1">SUM(C12:C13)</f>
        <v>8.9375335450640012E-2</v>
      </c>
      <c r="D11" s="27"/>
    </row>
    <row r="12" spans="1:4" x14ac:dyDescent="0.2">
      <c r="A12" s="11"/>
      <c r="B12" s="15" t="s">
        <v>6</v>
      </c>
      <c r="C12" s="23">
        <v>0</v>
      </c>
    </row>
    <row r="13" spans="1:4" x14ac:dyDescent="0.2">
      <c r="A13" s="11"/>
      <c r="B13" s="15" t="s">
        <v>7</v>
      </c>
      <c r="C13" s="23">
        <v>8.9375335450640012E-2</v>
      </c>
    </row>
    <row r="14" spans="1:4" x14ac:dyDescent="0.2">
      <c r="A14" s="31"/>
      <c r="B14" s="32"/>
      <c r="C14" s="24"/>
    </row>
    <row r="15" spans="1:4" ht="15" x14ac:dyDescent="0.25">
      <c r="A15" s="8">
        <v>3</v>
      </c>
      <c r="B15" s="9" t="s">
        <v>8</v>
      </c>
      <c r="C15" s="10">
        <f t="shared" ref="C15" si="2">SUM(C16:C18)</f>
        <v>0</v>
      </c>
    </row>
    <row r="16" spans="1:4" ht="25.5" x14ac:dyDescent="0.2">
      <c r="A16" s="11" t="s">
        <v>9</v>
      </c>
      <c r="B16" s="16" t="s">
        <v>10</v>
      </c>
      <c r="C16" s="23">
        <v>0</v>
      </c>
    </row>
    <row r="17" spans="1:3" x14ac:dyDescent="0.2">
      <c r="A17" s="11" t="s">
        <v>11</v>
      </c>
      <c r="B17" s="16" t="s">
        <v>12</v>
      </c>
      <c r="C17" s="23">
        <v>0</v>
      </c>
    </row>
    <row r="18" spans="1:3" x14ac:dyDescent="0.2">
      <c r="A18" s="11" t="s">
        <v>13</v>
      </c>
      <c r="B18" s="12" t="s">
        <v>14</v>
      </c>
      <c r="C18" s="23">
        <v>0</v>
      </c>
    </row>
    <row r="19" spans="1:3" x14ac:dyDescent="0.2">
      <c r="A19" s="17"/>
      <c r="B19" s="32"/>
      <c r="C19" s="24"/>
    </row>
    <row r="20" spans="1:3" ht="15" x14ac:dyDescent="0.25">
      <c r="A20" s="18">
        <v>4</v>
      </c>
      <c r="B20" s="9" t="s">
        <v>15</v>
      </c>
      <c r="C20" s="10">
        <f t="shared" ref="C20" si="3">SUM(C21:C28)</f>
        <v>14.66081</v>
      </c>
    </row>
    <row r="21" spans="1:3" x14ac:dyDescent="0.2">
      <c r="A21" s="11"/>
      <c r="B21" s="12" t="s">
        <v>16</v>
      </c>
      <c r="C21" s="23">
        <v>0</v>
      </c>
    </row>
    <row r="22" spans="1:3" x14ac:dyDescent="0.2">
      <c r="A22" s="11"/>
      <c r="B22" s="12" t="s">
        <v>17</v>
      </c>
      <c r="C22" s="23">
        <v>0</v>
      </c>
    </row>
    <row r="23" spans="1:3" x14ac:dyDescent="0.2">
      <c r="A23" s="11"/>
      <c r="B23" s="12" t="s">
        <v>18</v>
      </c>
      <c r="C23" s="23"/>
    </row>
    <row r="24" spans="1:3" x14ac:dyDescent="0.2">
      <c r="A24" s="11"/>
      <c r="B24" s="12" t="s">
        <v>19</v>
      </c>
      <c r="C24" s="23"/>
    </row>
    <row r="25" spans="1:3" x14ac:dyDescent="0.2">
      <c r="A25" s="11"/>
      <c r="B25" s="12" t="s">
        <v>20</v>
      </c>
      <c r="C25" s="23">
        <v>0</v>
      </c>
    </row>
    <row r="26" spans="1:3" x14ac:dyDescent="0.2">
      <c r="A26" s="11"/>
      <c r="B26" s="12" t="s">
        <v>21</v>
      </c>
      <c r="C26" s="23">
        <v>14.66081</v>
      </c>
    </row>
    <row r="27" spans="1:3" x14ac:dyDescent="0.2">
      <c r="A27" s="11"/>
      <c r="B27" s="12" t="s">
        <v>22</v>
      </c>
      <c r="C27" s="23">
        <v>0</v>
      </c>
    </row>
    <row r="28" spans="1:3" x14ac:dyDescent="0.2">
      <c r="A28" s="11"/>
      <c r="B28" s="12" t="s">
        <v>23</v>
      </c>
      <c r="C28" s="23">
        <v>0</v>
      </c>
    </row>
    <row r="29" spans="1:3" x14ac:dyDescent="0.2">
      <c r="A29" s="11"/>
      <c r="B29" s="12"/>
      <c r="C29" s="24"/>
    </row>
    <row r="30" spans="1:3" ht="15" x14ac:dyDescent="0.25">
      <c r="A30" s="11">
        <v>5</v>
      </c>
      <c r="B30" s="9" t="s">
        <v>24</v>
      </c>
      <c r="C30" s="10">
        <f t="shared" ref="C30" si="4">SUM(C31:C32)</f>
        <v>0</v>
      </c>
    </row>
    <row r="31" spans="1:3" x14ac:dyDescent="0.2">
      <c r="A31" s="11" t="s">
        <v>9</v>
      </c>
      <c r="B31" s="12" t="s">
        <v>25</v>
      </c>
      <c r="C31" s="23"/>
    </row>
    <row r="32" spans="1:3" x14ac:dyDescent="0.2">
      <c r="A32" s="11" t="s">
        <v>11</v>
      </c>
      <c r="B32" s="12" t="s">
        <v>26</v>
      </c>
      <c r="C32" s="23"/>
    </row>
    <row r="33" spans="1:3" x14ac:dyDescent="0.2">
      <c r="A33" s="11"/>
      <c r="B33" s="12"/>
      <c r="C33" s="24"/>
    </row>
    <row r="34" spans="1:3" ht="15" x14ac:dyDescent="0.25">
      <c r="A34" s="11">
        <v>6</v>
      </c>
      <c r="B34" s="9" t="s">
        <v>27</v>
      </c>
      <c r="C34" s="10">
        <f t="shared" ref="C34" si="5">C30+C20+C15+C11+C7</f>
        <v>20.746418417683401</v>
      </c>
    </row>
    <row r="35" spans="1:3" x14ac:dyDescent="0.2">
      <c r="A35" s="11"/>
      <c r="B35" s="12"/>
      <c r="C35" s="24"/>
    </row>
    <row r="36" spans="1:3" ht="15" x14ac:dyDescent="0.25">
      <c r="A36" s="11">
        <v>7</v>
      </c>
      <c r="B36" s="9" t="s">
        <v>28</v>
      </c>
      <c r="C36" s="24"/>
    </row>
    <row r="37" spans="1:3" ht="26.25" x14ac:dyDescent="0.25">
      <c r="A37" s="11" t="s">
        <v>9</v>
      </c>
      <c r="B37" s="16" t="s">
        <v>29</v>
      </c>
      <c r="C37" s="19">
        <f t="shared" ref="C37" si="6">(C32+C20+C16)/C40</f>
        <v>6.4982979477860023E-4</v>
      </c>
    </row>
    <row r="38" spans="1:3" ht="15" x14ac:dyDescent="0.25">
      <c r="A38" s="11" t="s">
        <v>11</v>
      </c>
      <c r="B38" s="12" t="s">
        <v>32</v>
      </c>
      <c r="C38" s="19">
        <f t="shared" ref="C38" si="7">C34/C45</f>
        <v>9.2419896728810594E-4</v>
      </c>
    </row>
    <row r="39" spans="1:3" x14ac:dyDescent="0.2">
      <c r="A39" s="11"/>
      <c r="B39" s="12"/>
      <c r="C39" s="24"/>
    </row>
    <row r="40" spans="1:3" ht="15.75" thickBot="1" x14ac:dyDescent="0.3">
      <c r="A40" s="20"/>
      <c r="B40" s="21" t="s">
        <v>30</v>
      </c>
      <c r="C40" s="25">
        <v>22561</v>
      </c>
    </row>
    <row r="45" spans="1:3" x14ac:dyDescent="0.2">
      <c r="C45" s="2">
        <f>(C40+22335)/2</f>
        <v>22448</v>
      </c>
    </row>
  </sheetData>
  <mergeCells count="3">
    <mergeCell ref="C5:C6"/>
    <mergeCell ref="A5:A6"/>
    <mergeCell ref="B5:B6"/>
  </mergeCells>
  <pageMargins left="0.7" right="0.7" top="0.75" bottom="0.75" header="0.3" footer="0.3"/>
  <pageSetup paperSize="9" scale="7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5"/>
  <sheetViews>
    <sheetView rightToLeft="1" tabSelected="1" zoomScaleNormal="100" workbookViewId="0">
      <selection activeCell="B1" sqref="B1"/>
    </sheetView>
  </sheetViews>
  <sheetFormatPr defaultRowHeight="14.25" x14ac:dyDescent="0.2"/>
  <cols>
    <col min="1" max="1" width="1.875" style="2" bestFit="1" customWidth="1"/>
    <col min="2" max="2" width="71.25" style="2" bestFit="1" customWidth="1"/>
    <col min="3" max="3" width="12.125" style="2" customWidth="1"/>
    <col min="4" max="16384" width="9" style="2"/>
  </cols>
  <sheetData>
    <row r="1" spans="1:3" ht="15" x14ac:dyDescent="0.25">
      <c r="A1" s="1"/>
      <c r="B1" s="33" t="s">
        <v>89</v>
      </c>
    </row>
    <row r="2" spans="1:3" x14ac:dyDescent="0.2">
      <c r="A2" s="4"/>
      <c r="B2" s="81" t="s">
        <v>90</v>
      </c>
      <c r="C2" s="3">
        <v>44196</v>
      </c>
    </row>
    <row r="3" spans="1:3" ht="15" x14ac:dyDescent="0.25">
      <c r="A3" s="5"/>
      <c r="B3" s="82" t="s">
        <v>0</v>
      </c>
      <c r="C3" s="6"/>
    </row>
    <row r="4" spans="1:3" ht="15.75" thickBot="1" x14ac:dyDescent="0.3">
      <c r="A4" s="7"/>
      <c r="B4" s="83" t="s">
        <v>93</v>
      </c>
      <c r="C4" s="26" t="s">
        <v>31</v>
      </c>
    </row>
    <row r="5" spans="1:3" x14ac:dyDescent="0.2">
      <c r="A5" s="86"/>
      <c r="B5" s="88"/>
      <c r="C5" s="92" t="s">
        <v>1</v>
      </c>
    </row>
    <row r="6" spans="1:3" x14ac:dyDescent="0.2">
      <c r="A6" s="87"/>
      <c r="B6" s="89"/>
      <c r="C6" s="93"/>
    </row>
    <row r="7" spans="1:3" ht="15" x14ac:dyDescent="0.25">
      <c r="A7" s="8">
        <v>1</v>
      </c>
      <c r="B7" s="9" t="s">
        <v>2</v>
      </c>
      <c r="C7" s="10">
        <f>'7937'!C7+'7935'!C7+'7931'!C7+'7932'!C7+'7933'!C7+'7934'!C7+'7936'!C7</f>
        <v>90.456926564526697</v>
      </c>
    </row>
    <row r="8" spans="1:3" x14ac:dyDescent="0.2">
      <c r="A8" s="11"/>
      <c r="B8" s="12" t="s">
        <v>3</v>
      </c>
      <c r="C8" s="13">
        <f>'7937'!C8+'7935'!C8+'7931'!C8+'7932'!C8+'7933'!C8+'7934'!C8+'7936'!C8</f>
        <v>0</v>
      </c>
    </row>
    <row r="9" spans="1:3" x14ac:dyDescent="0.2">
      <c r="A9" s="11"/>
      <c r="B9" s="12" t="s">
        <v>4</v>
      </c>
      <c r="C9" s="13">
        <f>'7937'!C9+'7935'!C9+'7931'!C9+'7932'!C9+'7933'!C9+'7934'!C9+'7936'!C9</f>
        <v>90.456926564526697</v>
      </c>
    </row>
    <row r="10" spans="1:3" x14ac:dyDescent="0.2">
      <c r="A10" s="11"/>
      <c r="B10" s="12"/>
      <c r="C10" s="14">
        <f>'7937'!C10+'7935'!C10+'7931'!C10+'7932'!C10+'7933'!C10+'7934'!C10+'7936'!C10</f>
        <v>0</v>
      </c>
    </row>
    <row r="11" spans="1:3" ht="15" x14ac:dyDescent="0.25">
      <c r="A11" s="8">
        <v>2</v>
      </c>
      <c r="B11" s="9" t="s">
        <v>5</v>
      </c>
      <c r="C11" s="10">
        <f>'7937'!C11+'7935'!C11+'7931'!C11+'7932'!C11+'7933'!C11+'7934'!C11+'7936'!C11</f>
        <v>17.600512800326012</v>
      </c>
    </row>
    <row r="12" spans="1:3" x14ac:dyDescent="0.2">
      <c r="A12" s="11"/>
      <c r="B12" s="15" t="s">
        <v>6</v>
      </c>
      <c r="C12" s="13">
        <f>'7937'!C12+'7935'!C12+'7931'!C12+'7932'!C12+'7933'!C12+'7934'!C12+'7936'!C12</f>
        <v>0</v>
      </c>
    </row>
    <row r="13" spans="1:3" x14ac:dyDescent="0.2">
      <c r="A13" s="11"/>
      <c r="B13" s="15" t="s">
        <v>7</v>
      </c>
      <c r="C13" s="13">
        <f>'7937'!C13+'7935'!C13+'7931'!C13+'7932'!C13+'7933'!C13+'7934'!C13+'7936'!C13</f>
        <v>17.600512800326012</v>
      </c>
    </row>
    <row r="14" spans="1:3" x14ac:dyDescent="0.2">
      <c r="A14" s="31"/>
      <c r="B14" s="32"/>
      <c r="C14" s="14">
        <f>'7937'!C14+'7935'!C14+'7931'!C14+'7932'!C14+'7933'!C14+'7934'!C14+'7936'!C14</f>
        <v>0</v>
      </c>
    </row>
    <row r="15" spans="1:3" ht="15" x14ac:dyDescent="0.25">
      <c r="A15" s="8">
        <v>3</v>
      </c>
      <c r="B15" s="9" t="s">
        <v>8</v>
      </c>
      <c r="C15" s="10">
        <f>'7937'!C15+'7935'!C15+'7931'!C15+'7932'!C15+'7933'!C15+'7934'!C15+'7936'!C15</f>
        <v>11.756906948116599</v>
      </c>
    </row>
    <row r="16" spans="1:3" x14ac:dyDescent="0.2">
      <c r="A16" s="11" t="s">
        <v>9</v>
      </c>
      <c r="B16" s="16" t="s">
        <v>10</v>
      </c>
      <c r="C16" s="13">
        <f>'7937'!C16+'7935'!C16+'7931'!C16+'7932'!C16+'7933'!C16+'7934'!C16+'7936'!C16</f>
        <v>3.5732935821502001</v>
      </c>
    </row>
    <row r="17" spans="1:3" x14ac:dyDescent="0.2">
      <c r="A17" s="11" t="s">
        <v>11</v>
      </c>
      <c r="B17" s="16" t="s">
        <v>12</v>
      </c>
      <c r="C17" s="13">
        <f>'7937'!C17+'7935'!C17+'7931'!C17+'7932'!C17+'7933'!C17+'7934'!C17+'7936'!C17</f>
        <v>0</v>
      </c>
    </row>
    <row r="18" spans="1:3" x14ac:dyDescent="0.2">
      <c r="A18" s="11" t="s">
        <v>13</v>
      </c>
      <c r="B18" s="12" t="s">
        <v>14</v>
      </c>
      <c r="C18" s="13">
        <f>'7937'!C18+'7935'!C18+'7931'!C18+'7932'!C18+'7933'!C18+'7934'!C18+'7936'!C18</f>
        <v>8.1836133659663997</v>
      </c>
    </row>
    <row r="19" spans="1:3" x14ac:dyDescent="0.2">
      <c r="A19" s="17"/>
      <c r="B19" s="32"/>
      <c r="C19" s="14">
        <f>'7937'!C19+'7935'!C19+'7931'!C19+'7932'!C19+'7933'!C19+'7934'!C19+'7936'!C19</f>
        <v>0</v>
      </c>
    </row>
    <row r="20" spans="1:3" ht="15" x14ac:dyDescent="0.25">
      <c r="A20" s="18">
        <v>4</v>
      </c>
      <c r="B20" s="9" t="s">
        <v>15</v>
      </c>
      <c r="C20" s="10">
        <f>'7937'!C20+'7935'!C20+'7931'!C20+'7932'!C20+'7933'!C20+'7934'!C20+'7936'!C20</f>
        <v>282.60632948412672</v>
      </c>
    </row>
    <row r="21" spans="1:3" x14ac:dyDescent="0.2">
      <c r="A21" s="11"/>
      <c r="B21" s="12" t="s">
        <v>16</v>
      </c>
      <c r="C21" s="13">
        <f>'7937'!C21+'7935'!C21+'7931'!C21+'7932'!C21+'7933'!C21+'7934'!C21+'7936'!C21</f>
        <v>21.101963022346201</v>
      </c>
    </row>
    <row r="22" spans="1:3" x14ac:dyDescent="0.2">
      <c r="A22" s="11"/>
      <c r="B22" s="12" t="s">
        <v>17</v>
      </c>
      <c r="C22" s="13">
        <f>'7937'!C22+'7935'!C22+'7931'!C22+'7932'!C22+'7933'!C22+'7934'!C22+'7936'!C22</f>
        <v>105.84080369150428</v>
      </c>
    </row>
    <row r="23" spans="1:3" x14ac:dyDescent="0.2">
      <c r="A23" s="11"/>
      <c r="B23" s="12" t="s">
        <v>18</v>
      </c>
      <c r="C23" s="13">
        <f>'7937'!C23+'7935'!C23+'7931'!C23+'7932'!C23+'7933'!C23+'7934'!C23+'7936'!C23</f>
        <v>0</v>
      </c>
    </row>
    <row r="24" spans="1:3" x14ac:dyDescent="0.2">
      <c r="A24" s="11"/>
      <c r="B24" s="12" t="s">
        <v>19</v>
      </c>
      <c r="C24" s="13">
        <f>'7937'!C24+'7935'!C24+'7931'!C24+'7932'!C24+'7933'!C24+'7934'!C24+'7936'!C24</f>
        <v>0</v>
      </c>
    </row>
    <row r="25" spans="1:3" x14ac:dyDescent="0.2">
      <c r="A25" s="11"/>
      <c r="B25" s="12" t="s">
        <v>20</v>
      </c>
      <c r="C25" s="13">
        <f>'7937'!C25+'7935'!C25+'7931'!C25+'7932'!C25+'7933'!C25+'7934'!C25+'7936'!C25</f>
        <v>1.35229734448E-3</v>
      </c>
    </row>
    <row r="26" spans="1:3" x14ac:dyDescent="0.2">
      <c r="A26" s="11"/>
      <c r="B26" s="12" t="s">
        <v>21</v>
      </c>
      <c r="C26" s="13">
        <f>'7937'!C26+'7935'!C26+'7931'!C26+'7932'!C26+'7933'!C26+'7934'!C26+'7936'!C26</f>
        <v>95.385023008011586</v>
      </c>
    </row>
    <row r="27" spans="1:3" x14ac:dyDescent="0.2">
      <c r="A27" s="11"/>
      <c r="B27" s="12" t="s">
        <v>22</v>
      </c>
      <c r="C27" s="13">
        <f>'7937'!C27+'7935'!C27+'7931'!C27+'7932'!C27+'7933'!C27+'7934'!C27+'7936'!C27</f>
        <v>0</v>
      </c>
    </row>
    <row r="28" spans="1:3" x14ac:dyDescent="0.2">
      <c r="A28" s="11"/>
      <c r="B28" s="12" t="s">
        <v>23</v>
      </c>
      <c r="C28" s="13">
        <f>'7937'!C28+'7935'!C28+'7931'!C28+'7932'!C28+'7933'!C28+'7934'!C28+'7936'!C28</f>
        <v>60.277187464920175</v>
      </c>
    </row>
    <row r="29" spans="1:3" x14ac:dyDescent="0.2">
      <c r="A29" s="11"/>
      <c r="B29" s="12"/>
      <c r="C29" s="14">
        <f>'7937'!C29+'7935'!C29+'7931'!C29+'7932'!C29+'7933'!C29+'7934'!C29+'7936'!C29</f>
        <v>0</v>
      </c>
    </row>
    <row r="30" spans="1:3" ht="15" x14ac:dyDescent="0.25">
      <c r="A30" s="11">
        <v>5</v>
      </c>
      <c r="B30" s="9" t="s">
        <v>24</v>
      </c>
      <c r="C30" s="10">
        <f>'7937'!C30+'7935'!C30+'7931'!C30+'7932'!C30+'7933'!C30+'7934'!C30+'7936'!C30</f>
        <v>0</v>
      </c>
    </row>
    <row r="31" spans="1:3" x14ac:dyDescent="0.2">
      <c r="A31" s="11" t="s">
        <v>9</v>
      </c>
      <c r="B31" s="12" t="s">
        <v>25</v>
      </c>
      <c r="C31" s="13">
        <f>'7937'!C31+'7935'!C31+'7931'!C31+'7932'!C31+'7933'!C31+'7934'!C31+'7936'!C31</f>
        <v>0</v>
      </c>
    </row>
    <row r="32" spans="1:3" x14ac:dyDescent="0.2">
      <c r="A32" s="11" t="s">
        <v>11</v>
      </c>
      <c r="B32" s="12" t="s">
        <v>26</v>
      </c>
      <c r="C32" s="13">
        <f>'7937'!C32+'7935'!C32+'7931'!C32+'7932'!C32+'7933'!C32+'7934'!C32+'7936'!C32</f>
        <v>0</v>
      </c>
    </row>
    <row r="33" spans="1:3" x14ac:dyDescent="0.2">
      <c r="A33" s="11"/>
      <c r="B33" s="12"/>
      <c r="C33" s="14">
        <f>'7937'!C33+'7935'!C33+'7931'!C33+'7932'!C33+'7933'!C33+'7934'!C33+'7936'!C33</f>
        <v>0</v>
      </c>
    </row>
    <row r="34" spans="1:3" ht="15" x14ac:dyDescent="0.25">
      <c r="A34" s="11">
        <v>6</v>
      </c>
      <c r="B34" s="9" t="s">
        <v>27</v>
      </c>
      <c r="C34" s="10">
        <f>'7937'!C34+'7935'!C34+'7931'!C34+'7932'!C34+'7933'!C34+'7934'!C34+'7936'!C34</f>
        <v>402.42067579709601</v>
      </c>
    </row>
    <row r="35" spans="1:3" x14ac:dyDescent="0.2">
      <c r="A35" s="11"/>
      <c r="B35" s="12"/>
      <c r="C35" s="14"/>
    </row>
    <row r="36" spans="1:3" ht="15" x14ac:dyDescent="0.25">
      <c r="A36" s="11">
        <v>7</v>
      </c>
      <c r="B36" s="9" t="s">
        <v>28</v>
      </c>
      <c r="C36" s="14"/>
    </row>
    <row r="37" spans="1:3" ht="26.25" x14ac:dyDescent="0.25">
      <c r="A37" s="11" t="s">
        <v>9</v>
      </c>
      <c r="B37" s="16" t="s">
        <v>29</v>
      </c>
      <c r="C37" s="19">
        <f>(C32+C20+C16)/C40</f>
        <v>8.5368906163965587E-4</v>
      </c>
    </row>
    <row r="38" spans="1:3" ht="15" x14ac:dyDescent="0.25">
      <c r="A38" s="11" t="s">
        <v>11</v>
      </c>
      <c r="B38" s="12" t="s">
        <v>32</v>
      </c>
      <c r="C38" s="19">
        <f>C34/C45</f>
        <v>1.1180463970891614E-3</v>
      </c>
    </row>
    <row r="39" spans="1:3" x14ac:dyDescent="0.2">
      <c r="A39" s="11"/>
      <c r="B39" s="12"/>
      <c r="C39" s="14"/>
    </row>
    <row r="40" spans="1:3" ht="15.75" thickBot="1" x14ac:dyDescent="0.3">
      <c r="A40" s="20"/>
      <c r="B40" s="21" t="s">
        <v>30</v>
      </c>
      <c r="C40" s="22">
        <f>'7937'!C40+'7935'!C40+'7931'!C40+'7932'!C40+'7933'!C40+'7934'!C40+'7936'!C40</f>
        <v>335227</v>
      </c>
    </row>
    <row r="45" spans="1:3" x14ac:dyDescent="0.2">
      <c r="C45" s="2">
        <f>'7937'!C45+'7935'!C45+'7931'!C45+'7932'!C45+'7933'!C45+'7934'!C45+'7936'!C45</f>
        <v>359932</v>
      </c>
    </row>
  </sheetData>
  <mergeCells count="3">
    <mergeCell ref="A5:A6"/>
    <mergeCell ref="B5:B6"/>
    <mergeCell ref="C5:C6"/>
  </mergeCells>
  <pageMargins left="0.7" right="0.7" top="0.75" bottom="0.75" header="0.3" footer="0.3"/>
  <pageSetup paperSize="9" scale="7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rightToLeft="1" topLeftCell="A49" workbookViewId="0">
      <selection activeCell="D67" sqref="D67"/>
    </sheetView>
  </sheetViews>
  <sheetFormatPr defaultRowHeight="14.25" x14ac:dyDescent="0.2"/>
  <cols>
    <col min="1" max="1" width="4.5" customWidth="1"/>
    <col min="2" max="2" width="8.75" customWidth="1"/>
    <col min="3" max="3" width="55.75" customWidth="1"/>
    <col min="4" max="4" width="11" customWidth="1"/>
  </cols>
  <sheetData>
    <row r="1" spans="1:4" ht="15" x14ac:dyDescent="0.25">
      <c r="A1" s="33" t="s">
        <v>89</v>
      </c>
      <c r="B1" s="33"/>
    </row>
    <row r="2" spans="1:4" x14ac:dyDescent="0.2">
      <c r="A2" s="34" t="s">
        <v>91</v>
      </c>
      <c r="B2" s="35"/>
      <c r="C2" s="36"/>
      <c r="D2" s="3">
        <v>44196</v>
      </c>
    </row>
    <row r="3" spans="1:4" x14ac:dyDescent="0.2">
      <c r="A3" s="34" t="s">
        <v>94</v>
      </c>
      <c r="B3" s="34"/>
      <c r="C3" s="37"/>
    </row>
    <row r="4" spans="1:4" ht="15.75" thickBot="1" x14ac:dyDescent="0.3">
      <c r="A4" s="83" t="s">
        <v>93</v>
      </c>
    </row>
    <row r="5" spans="1:4" ht="15" customHeight="1" x14ac:dyDescent="0.2">
      <c r="A5" s="38" t="s">
        <v>33</v>
      </c>
      <c r="B5" s="39"/>
      <c r="C5" s="40"/>
      <c r="D5" s="84" t="s">
        <v>1</v>
      </c>
    </row>
    <row r="6" spans="1:4" x14ac:dyDescent="0.2">
      <c r="A6" s="41" t="s">
        <v>34</v>
      </c>
      <c r="B6" s="42"/>
      <c r="C6" s="43"/>
      <c r="D6" s="44"/>
    </row>
    <row r="7" spans="1:4" x14ac:dyDescent="0.2">
      <c r="A7" s="45"/>
      <c r="B7" s="46">
        <v>1</v>
      </c>
      <c r="C7" s="47" t="s">
        <v>35</v>
      </c>
      <c r="D7" s="48">
        <v>0</v>
      </c>
    </row>
    <row r="8" spans="1:4" x14ac:dyDescent="0.2">
      <c r="A8" s="45"/>
      <c r="B8" s="46">
        <v>2</v>
      </c>
      <c r="C8" s="47" t="s">
        <v>35</v>
      </c>
      <c r="D8" s="48">
        <v>0</v>
      </c>
    </row>
    <row r="9" spans="1:4" x14ac:dyDescent="0.2">
      <c r="A9" s="45"/>
      <c r="B9" s="46">
        <v>3</v>
      </c>
      <c r="C9" s="47" t="s">
        <v>35</v>
      </c>
      <c r="D9" s="48">
        <v>0</v>
      </c>
    </row>
    <row r="10" spans="1:4" x14ac:dyDescent="0.2">
      <c r="A10" s="49" t="s">
        <v>36</v>
      </c>
      <c r="B10" s="50"/>
      <c r="C10" s="51"/>
      <c r="D10" s="44"/>
    </row>
    <row r="11" spans="1:4" x14ac:dyDescent="0.2">
      <c r="A11" s="52"/>
      <c r="B11" s="53">
        <v>1</v>
      </c>
      <c r="C11" s="47" t="s">
        <v>37</v>
      </c>
      <c r="D11" s="48">
        <v>64.619893422357876</v>
      </c>
    </row>
    <row r="12" spans="1:4" x14ac:dyDescent="0.2">
      <c r="A12" s="52"/>
      <c r="B12" s="46">
        <v>2</v>
      </c>
      <c r="C12" s="47" t="s">
        <v>38</v>
      </c>
      <c r="D12" s="48">
        <v>16.370634147366591</v>
      </c>
    </row>
    <row r="13" spans="1:4" x14ac:dyDescent="0.2">
      <c r="A13" s="52"/>
      <c r="B13" s="53">
        <v>3</v>
      </c>
      <c r="C13" s="47" t="s">
        <v>39</v>
      </c>
      <c r="D13" s="48">
        <v>9.4663989948022067</v>
      </c>
    </row>
    <row r="14" spans="1:4" x14ac:dyDescent="0.2">
      <c r="A14" s="52"/>
      <c r="B14" s="46">
        <v>4</v>
      </c>
      <c r="C14" s="47" t="s">
        <v>35</v>
      </c>
      <c r="D14" s="48">
        <v>0</v>
      </c>
    </row>
    <row r="15" spans="1:4" x14ac:dyDescent="0.2">
      <c r="A15" s="52"/>
      <c r="B15" s="53">
        <v>5</v>
      </c>
      <c r="C15" s="47" t="s">
        <v>35</v>
      </c>
      <c r="D15" s="48">
        <v>0</v>
      </c>
    </row>
    <row r="16" spans="1:4" x14ac:dyDescent="0.2">
      <c r="A16" s="52"/>
      <c r="B16" s="46">
        <v>6</v>
      </c>
      <c r="C16" s="47" t="s">
        <v>35</v>
      </c>
      <c r="D16" s="48">
        <v>0</v>
      </c>
    </row>
    <row r="17" spans="1:5" x14ac:dyDescent="0.2">
      <c r="A17" s="52"/>
      <c r="B17" s="53">
        <v>7</v>
      </c>
      <c r="C17" s="47" t="s">
        <v>35</v>
      </c>
      <c r="D17" s="48">
        <v>0</v>
      </c>
    </row>
    <row r="18" spans="1:5" x14ac:dyDescent="0.2">
      <c r="A18" s="52"/>
      <c r="B18" s="46">
        <v>8</v>
      </c>
      <c r="C18" s="47" t="s">
        <v>35</v>
      </c>
      <c r="D18" s="48">
        <v>0</v>
      </c>
    </row>
    <row r="19" spans="1:5" x14ac:dyDescent="0.2">
      <c r="A19" s="54" t="s">
        <v>40</v>
      </c>
      <c r="B19" s="50"/>
      <c r="C19" s="55"/>
      <c r="D19" s="56">
        <f>SUM(D11:D18)</f>
        <v>90.456926564526668</v>
      </c>
    </row>
    <row r="20" spans="1:5" x14ac:dyDescent="0.2">
      <c r="A20" s="54"/>
      <c r="B20" s="57"/>
      <c r="C20" s="57"/>
      <c r="D20" s="44"/>
    </row>
    <row r="21" spans="1:5" x14ac:dyDescent="0.2">
      <c r="A21" s="54" t="s">
        <v>41</v>
      </c>
      <c r="B21" s="57"/>
      <c r="C21" s="43"/>
      <c r="D21" s="44"/>
    </row>
    <row r="22" spans="1:5" x14ac:dyDescent="0.2">
      <c r="A22" s="54" t="s">
        <v>34</v>
      </c>
      <c r="B22" s="57"/>
      <c r="C22" s="51"/>
      <c r="D22" s="58"/>
    </row>
    <row r="23" spans="1:5" x14ac:dyDescent="0.2">
      <c r="A23" s="59"/>
      <c r="B23" s="47">
        <v>1</v>
      </c>
      <c r="C23" s="47" t="s">
        <v>35</v>
      </c>
      <c r="D23" s="48">
        <v>0</v>
      </c>
    </row>
    <row r="24" spans="1:5" x14ac:dyDescent="0.2">
      <c r="A24" s="59"/>
      <c r="B24" s="47">
        <v>2</v>
      </c>
      <c r="C24" s="47" t="s">
        <v>35</v>
      </c>
      <c r="D24" s="48">
        <v>0</v>
      </c>
    </row>
    <row r="25" spans="1:5" x14ac:dyDescent="0.2">
      <c r="A25" s="59"/>
      <c r="B25" s="47">
        <v>3</v>
      </c>
      <c r="C25" s="47" t="s">
        <v>35</v>
      </c>
      <c r="D25" s="48">
        <v>0</v>
      </c>
    </row>
    <row r="26" spans="1:5" x14ac:dyDescent="0.2">
      <c r="A26" s="54" t="s">
        <v>36</v>
      </c>
      <c r="B26" s="57"/>
      <c r="C26" s="51"/>
      <c r="D26" s="44"/>
    </row>
    <row r="27" spans="1:5" x14ac:dyDescent="0.2">
      <c r="A27" s="59"/>
      <c r="B27" s="47">
        <v>1</v>
      </c>
      <c r="C27" s="47" t="s">
        <v>42</v>
      </c>
      <c r="D27" s="48">
        <v>16.220322099246349</v>
      </c>
      <c r="E27" s="60"/>
    </row>
    <row r="28" spans="1:5" x14ac:dyDescent="0.2">
      <c r="A28" s="59"/>
      <c r="B28" s="47">
        <v>2</v>
      </c>
      <c r="C28" s="47" t="s">
        <v>43</v>
      </c>
      <c r="D28" s="48">
        <v>1.28502075555494</v>
      </c>
    </row>
    <row r="29" spans="1:5" x14ac:dyDescent="0.2">
      <c r="A29" s="59"/>
      <c r="B29" s="47">
        <v>3</v>
      </c>
      <c r="C29" s="47" t="s">
        <v>37</v>
      </c>
      <c r="D29" s="48">
        <f>0.095169945524719+0.5</f>
        <v>0.59516994552471902</v>
      </c>
    </row>
    <row r="30" spans="1:5" x14ac:dyDescent="0.2">
      <c r="A30" s="59"/>
      <c r="B30" s="47">
        <v>4</v>
      </c>
      <c r="C30" s="47" t="s">
        <v>35</v>
      </c>
      <c r="D30" s="48">
        <v>0</v>
      </c>
    </row>
    <row r="31" spans="1:5" x14ac:dyDescent="0.2">
      <c r="A31" s="59"/>
      <c r="B31" s="47">
        <v>5</v>
      </c>
      <c r="C31" s="47" t="s">
        <v>35</v>
      </c>
      <c r="D31" s="48">
        <v>0</v>
      </c>
    </row>
    <row r="32" spans="1:5" x14ac:dyDescent="0.2">
      <c r="A32" s="59"/>
      <c r="B32" s="47">
        <v>6</v>
      </c>
      <c r="C32" s="47" t="s">
        <v>35</v>
      </c>
      <c r="D32" s="48">
        <v>0</v>
      </c>
    </row>
    <row r="33" spans="1:4" x14ac:dyDescent="0.2">
      <c r="A33" s="59"/>
      <c r="B33" s="47">
        <v>7</v>
      </c>
      <c r="C33" s="47" t="s">
        <v>35</v>
      </c>
      <c r="D33" s="48">
        <v>0</v>
      </c>
    </row>
    <row r="34" spans="1:4" x14ac:dyDescent="0.2">
      <c r="A34" s="59"/>
      <c r="B34" s="47">
        <v>8</v>
      </c>
      <c r="C34" s="47" t="s">
        <v>35</v>
      </c>
      <c r="D34" s="48">
        <v>0</v>
      </c>
    </row>
    <row r="35" spans="1:4" x14ac:dyDescent="0.2">
      <c r="A35" s="54" t="s">
        <v>44</v>
      </c>
      <c r="B35" s="50"/>
      <c r="C35" s="55"/>
      <c r="D35" s="56">
        <f>SUM(D27:D34)</f>
        <v>18.100512800326008</v>
      </c>
    </row>
    <row r="36" spans="1:4" x14ac:dyDescent="0.2">
      <c r="A36" s="54"/>
      <c r="B36" s="57"/>
      <c r="C36" s="57"/>
      <c r="D36" s="44"/>
    </row>
    <row r="37" spans="1:4" x14ac:dyDescent="0.2">
      <c r="A37" s="54" t="s">
        <v>45</v>
      </c>
      <c r="B37" s="50"/>
      <c r="C37" s="55"/>
      <c r="D37" s="44"/>
    </row>
    <row r="38" spans="1:4" x14ac:dyDescent="0.2">
      <c r="A38" s="52"/>
      <c r="B38" s="53">
        <v>1</v>
      </c>
      <c r="C38" s="61" t="s">
        <v>46</v>
      </c>
      <c r="D38" s="48">
        <v>1.7159535821502001</v>
      </c>
    </row>
    <row r="39" spans="1:4" x14ac:dyDescent="0.2">
      <c r="A39" s="52"/>
      <c r="B39" s="53">
        <v>2</v>
      </c>
      <c r="C39" s="61" t="s">
        <v>47</v>
      </c>
      <c r="D39" s="48">
        <v>0.62711000000000006</v>
      </c>
    </row>
    <row r="40" spans="1:4" x14ac:dyDescent="0.2">
      <c r="A40" s="52"/>
      <c r="B40" s="53">
        <v>3</v>
      </c>
      <c r="C40" s="61" t="s">
        <v>48</v>
      </c>
      <c r="D40" s="48">
        <v>0.52253000000000005</v>
      </c>
    </row>
    <row r="41" spans="1:4" x14ac:dyDescent="0.2">
      <c r="A41" s="52"/>
      <c r="B41" s="53">
        <v>4</v>
      </c>
      <c r="C41" s="61" t="s">
        <v>49</v>
      </c>
      <c r="D41" s="48">
        <v>0.43806</v>
      </c>
    </row>
    <row r="42" spans="1:4" x14ac:dyDescent="0.2">
      <c r="A42" s="52"/>
      <c r="B42" s="53">
        <v>5</v>
      </c>
      <c r="C42" s="61" t="s">
        <v>50</v>
      </c>
      <c r="D42" s="48">
        <v>0.11547000000000029</v>
      </c>
    </row>
    <row r="43" spans="1:4" x14ac:dyDescent="0.2">
      <c r="A43" s="52"/>
      <c r="B43" s="53">
        <v>6</v>
      </c>
      <c r="C43" s="61" t="s">
        <v>51</v>
      </c>
      <c r="D43" s="48">
        <v>8.7060000000000012E-2</v>
      </c>
    </row>
    <row r="44" spans="1:4" x14ac:dyDescent="0.2">
      <c r="A44" s="52"/>
      <c r="B44" s="53">
        <v>7</v>
      </c>
      <c r="C44" s="61" t="s">
        <v>52</v>
      </c>
      <c r="D44" s="48">
        <v>6.7110000000000003E-2</v>
      </c>
    </row>
    <row r="45" spans="1:4" x14ac:dyDescent="0.2">
      <c r="A45" s="52"/>
      <c r="B45" s="46">
        <v>8</v>
      </c>
      <c r="C45" s="61" t="s">
        <v>35</v>
      </c>
      <c r="D45" s="48">
        <v>0</v>
      </c>
    </row>
    <row r="46" spans="1:4" x14ac:dyDescent="0.2">
      <c r="A46" s="54" t="s">
        <v>53</v>
      </c>
      <c r="B46" s="50"/>
      <c r="C46" s="55"/>
      <c r="D46" s="56">
        <f>SUM(D38:D45)</f>
        <v>3.5732935821502005</v>
      </c>
    </row>
    <row r="47" spans="1:4" x14ac:dyDescent="0.2">
      <c r="A47" s="54"/>
      <c r="B47" s="57"/>
      <c r="C47" s="57"/>
      <c r="D47" s="44"/>
    </row>
    <row r="48" spans="1:4" x14ac:dyDescent="0.2">
      <c r="A48" s="54" t="s">
        <v>54</v>
      </c>
      <c r="B48" s="50"/>
      <c r="C48" s="55"/>
      <c r="D48" s="44"/>
    </row>
    <row r="49" spans="1:4" x14ac:dyDescent="0.2">
      <c r="A49" s="52"/>
      <c r="B49" s="53">
        <v>1</v>
      </c>
      <c r="C49" s="61" t="s">
        <v>55</v>
      </c>
      <c r="D49" s="48">
        <v>3.7374999999999998</v>
      </c>
    </row>
    <row r="50" spans="1:4" x14ac:dyDescent="0.2">
      <c r="A50" s="52"/>
      <c r="B50" s="53">
        <v>2</v>
      </c>
      <c r="C50" s="61" t="s">
        <v>56</v>
      </c>
      <c r="D50" s="48">
        <v>1.4924542418012432</v>
      </c>
    </row>
    <row r="51" spans="1:4" x14ac:dyDescent="0.2">
      <c r="A51" s="52"/>
      <c r="B51" s="53">
        <v>3</v>
      </c>
      <c r="C51" s="61" t="s">
        <v>57</v>
      </c>
      <c r="D51" s="48">
        <v>1.1120000000000001</v>
      </c>
    </row>
    <row r="52" spans="1:4" x14ac:dyDescent="0.2">
      <c r="A52" s="52"/>
      <c r="B52" s="53">
        <v>4</v>
      </c>
      <c r="C52" s="61" t="s">
        <v>58</v>
      </c>
      <c r="D52" s="48">
        <v>0.98961337222018797</v>
      </c>
    </row>
    <row r="53" spans="1:4" x14ac:dyDescent="0.2">
      <c r="A53" s="52"/>
      <c r="B53" s="53">
        <v>5</v>
      </c>
      <c r="C53" s="61" t="s">
        <v>59</v>
      </c>
      <c r="D53" s="48">
        <v>0.6422849885449684</v>
      </c>
    </row>
    <row r="54" spans="1:4" x14ac:dyDescent="0.2">
      <c r="A54" s="52"/>
      <c r="B54" s="53">
        <v>6</v>
      </c>
      <c r="C54" s="61" t="s">
        <v>60</v>
      </c>
      <c r="D54" s="48">
        <v>0.19330276340000002</v>
      </c>
    </row>
    <row r="55" spans="1:4" x14ac:dyDescent="0.2">
      <c r="A55" s="52"/>
      <c r="B55" s="53">
        <v>7</v>
      </c>
      <c r="C55" s="61" t="s">
        <v>61</v>
      </c>
      <c r="D55" s="48">
        <v>1.645799999999964E-2</v>
      </c>
    </row>
    <row r="56" spans="1:4" x14ac:dyDescent="0.2">
      <c r="A56" s="52"/>
      <c r="B56" s="53">
        <v>8</v>
      </c>
      <c r="C56" s="61" t="s">
        <v>35</v>
      </c>
      <c r="D56" s="48">
        <v>0</v>
      </c>
    </row>
    <row r="57" spans="1:4" x14ac:dyDescent="0.2">
      <c r="A57" s="54" t="s">
        <v>14</v>
      </c>
      <c r="B57" s="57"/>
      <c r="C57" s="57"/>
      <c r="D57" s="56">
        <f>SUM(D49:D56)</f>
        <v>8.1836133659663997</v>
      </c>
    </row>
    <row r="58" spans="1:4" x14ac:dyDescent="0.2">
      <c r="A58" s="54"/>
      <c r="B58" s="57"/>
      <c r="C58" s="57"/>
      <c r="D58" s="44"/>
    </row>
    <row r="59" spans="1:4" x14ac:dyDescent="0.2">
      <c r="A59" s="54" t="s">
        <v>62</v>
      </c>
      <c r="B59" s="57"/>
      <c r="C59" s="57"/>
      <c r="D59" s="44"/>
    </row>
    <row r="60" spans="1:4" x14ac:dyDescent="0.2">
      <c r="A60" s="52"/>
      <c r="B60" s="53">
        <v>1</v>
      </c>
      <c r="C60" s="61" t="s">
        <v>37</v>
      </c>
      <c r="D60" s="48"/>
    </row>
    <row r="61" spans="1:4" x14ac:dyDescent="0.2">
      <c r="A61" s="52"/>
      <c r="B61" s="53"/>
      <c r="C61" s="57" t="s">
        <v>63</v>
      </c>
      <c r="D61" s="56"/>
    </row>
    <row r="62" spans="1:4" x14ac:dyDescent="0.2">
      <c r="A62" s="54"/>
      <c r="B62" s="57"/>
      <c r="C62" s="61"/>
      <c r="D62" s="44"/>
    </row>
    <row r="63" spans="1:4" x14ac:dyDescent="0.2">
      <c r="A63" s="54" t="s">
        <v>64</v>
      </c>
      <c r="B63" s="57"/>
      <c r="C63" s="57"/>
      <c r="D63" s="44"/>
    </row>
    <row r="64" spans="1:4" x14ac:dyDescent="0.2">
      <c r="A64" s="52"/>
      <c r="B64" s="53">
        <v>1</v>
      </c>
      <c r="C64" s="61" t="s">
        <v>65</v>
      </c>
      <c r="D64" s="48"/>
    </row>
    <row r="65" spans="1:4" x14ac:dyDescent="0.2">
      <c r="A65" s="52"/>
      <c r="B65" s="53"/>
      <c r="C65" s="57" t="s">
        <v>26</v>
      </c>
      <c r="D65" s="56"/>
    </row>
    <row r="66" spans="1:4" x14ac:dyDescent="0.2">
      <c r="A66" s="52"/>
      <c r="B66" s="53"/>
      <c r="C66" s="57"/>
      <c r="D66" s="44"/>
    </row>
    <row r="67" spans="1:4" x14ac:dyDescent="0.2">
      <c r="A67" s="54"/>
      <c r="B67" s="57"/>
      <c r="C67" s="57" t="s">
        <v>66</v>
      </c>
      <c r="D67" s="56">
        <f>D57+D46+D35+D19</f>
        <v>120.31434631296928</v>
      </c>
    </row>
    <row r="68" spans="1:4" x14ac:dyDescent="0.2">
      <c r="A68" s="54"/>
      <c r="B68" s="57"/>
      <c r="C68" s="57"/>
      <c r="D68" s="44"/>
    </row>
    <row r="69" spans="1:4" ht="15.75" thickBot="1" x14ac:dyDescent="0.3">
      <c r="A69" s="62"/>
      <c r="B69" s="63"/>
      <c r="C69" s="64" t="s">
        <v>30</v>
      </c>
      <c r="D69" s="22">
        <v>335227</v>
      </c>
    </row>
    <row r="71" spans="1:4" x14ac:dyDescent="0.2">
      <c r="D71" s="6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10</vt:i4>
      </vt:variant>
      <vt:variant>
        <vt:lpstr>טווחים בעלי שם</vt:lpstr>
      </vt:variant>
      <vt:variant>
        <vt:i4>8</vt:i4>
      </vt:variant>
    </vt:vector>
  </HeadingPairs>
  <TitlesOfParts>
    <vt:vector size="18" baseType="lpstr">
      <vt:lpstr>7936</vt:lpstr>
      <vt:lpstr>7934</vt:lpstr>
      <vt:lpstr>7933</vt:lpstr>
      <vt:lpstr>7932</vt:lpstr>
      <vt:lpstr>7931</vt:lpstr>
      <vt:lpstr>7935</vt:lpstr>
      <vt:lpstr>7937</vt:lpstr>
      <vt:lpstr>מגדל גמל להשקעה- נספח 1</vt:lpstr>
      <vt:lpstr>מגדל גמל להשקעה- נספח 2</vt:lpstr>
      <vt:lpstr>מגדל גמל להשקעה- נספח 3</vt:lpstr>
      <vt:lpstr>'7931'!WPrint_Area_W</vt:lpstr>
      <vt:lpstr>'7932'!WPrint_Area_W</vt:lpstr>
      <vt:lpstr>'7933'!WPrint_Area_W</vt:lpstr>
      <vt:lpstr>'7934'!WPrint_Area_W</vt:lpstr>
      <vt:lpstr>'7935'!WPrint_Area_W</vt:lpstr>
      <vt:lpstr>'7936'!WPrint_Area_W</vt:lpstr>
      <vt:lpstr>'7937'!WPrint_Area_W</vt:lpstr>
      <vt:lpstr>'מגדל גמל להשקעה- נספח 1'!WPrint_Area_W</vt:lpstr>
    </vt:vector>
  </TitlesOfParts>
  <Company>Migdal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לימור חזקיה</dc:creator>
  <cp:lastModifiedBy>אופיר שנקר</cp:lastModifiedBy>
  <cp:lastPrinted>2017-11-29T14:33:01Z</cp:lastPrinted>
  <dcterms:created xsi:type="dcterms:W3CDTF">2016-11-15T10:16:54Z</dcterms:created>
  <dcterms:modified xsi:type="dcterms:W3CDTF">2021-03-21T13:00:31Z</dcterms:modified>
</cp:coreProperties>
</file>